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6135" tabRatio="812" activeTab="0"/>
  </bookViews>
  <sheets>
    <sheet name="KLIZANJE" sheetId="1" r:id="rId1"/>
  </sheets>
  <externalReferences>
    <externalReference r:id="rId4"/>
  </externalReferences>
  <definedNames>
    <definedName name="AKTIV">"GotovOblik 925"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<sst xmlns="http://schemas.openxmlformats.org/spreadsheetml/2006/main" count="94" uniqueCount="47">
  <si>
    <t>Podaci za projektne uslove:</t>
  </si>
  <si>
    <t>PRIMAR</t>
  </si>
  <si>
    <t>VRELA</t>
  </si>
  <si>
    <t>VODA</t>
  </si>
  <si>
    <t>SEKUND.</t>
  </si>
  <si>
    <t>TOPLA</t>
  </si>
  <si>
    <t>Temperatura fluida na ulazu (razvod)</t>
  </si>
  <si>
    <t>Temperatura fluida na izlazu (povrat)</t>
  </si>
  <si>
    <t>Srednja temperatura</t>
  </si>
  <si>
    <t>Efektivna temperaturska razlika</t>
  </si>
  <si>
    <t>Spoljnja kontrolna temperatura</t>
  </si>
  <si>
    <t xml:space="preserve">Podaci za </t>
  </si>
  <si>
    <r>
      <t>t</t>
    </r>
    <r>
      <rPr>
        <i/>
        <vertAlign val="subscript"/>
        <sz val="12"/>
        <rFont val="Times New Roman"/>
        <family val="1"/>
      </rPr>
      <t>s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</si>
  <si>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r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</si>
  <si>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p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</si>
  <si>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rFont val="Times New Roman"/>
        <family val="1"/>
      </rPr>
      <t>u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</si>
  <si>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Q</t>
    </r>
    <r>
      <rPr>
        <sz val="12"/>
        <color indexed="8"/>
        <rFont val="Arial"/>
        <family val="2"/>
      </rPr>
      <t xml:space="preserve"> [kW]</t>
    </r>
  </si>
  <si>
    <r>
      <t>t</t>
    </r>
    <r>
      <rPr>
        <i/>
        <vertAlign val="subscript"/>
        <sz val="12"/>
        <rFont val="Times New Roman"/>
        <family val="1"/>
      </rPr>
      <t>m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</si>
  <si>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c</t>
    </r>
    <r>
      <rPr>
        <i/>
        <vertAlign val="subscript"/>
        <sz val="11"/>
        <rFont val="Times New Roman"/>
        <family val="1"/>
      </rPr>
      <t>p</t>
    </r>
    <r>
      <rPr>
        <sz val="9"/>
        <rFont val="Arial"/>
        <family val="2"/>
      </rPr>
      <t>[kJ/(kg K)]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</si>
  <si>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ep </t>
    </r>
    <r>
      <rPr>
        <sz val="12"/>
        <rFont val="Times New Roman"/>
        <family val="1"/>
      </rPr>
      <t>[K]</t>
    </r>
  </si>
  <si>
    <r>
      <t>m</t>
    </r>
    <r>
      <rPr>
        <sz val="11"/>
        <color indexed="8"/>
        <rFont val="Arial"/>
        <family val="2"/>
      </rPr>
      <t xml:space="preserve"> [</t>
    </r>
    <r>
      <rPr>
        <sz val="11"/>
        <color indexed="8"/>
        <rFont val="Symbol"/>
        <family val="1"/>
      </rPr>
      <t>-</t>
    </r>
    <r>
      <rPr>
        <sz val="11"/>
        <color indexed="8"/>
        <rFont val="Arial"/>
        <family val="2"/>
      </rPr>
      <t>]</t>
    </r>
  </si>
  <si>
    <r>
      <t>t</t>
    </r>
    <r>
      <rPr>
        <i/>
        <vertAlign val="subscript"/>
        <sz val="12"/>
        <rFont val="Times New Roman"/>
        <family val="1"/>
      </rPr>
      <t>k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</si>
  <si>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c</t>
    </r>
    <r>
      <rPr>
        <sz val="10"/>
        <rFont val="Symbol"/>
        <family val="1"/>
      </rPr>
      <t>D</t>
    </r>
    <r>
      <rPr>
        <i/>
        <sz val="10"/>
        <rFont val="Times New Roman"/>
        <family val="1"/>
      </rPr>
      <t>t</t>
    </r>
    <r>
      <rPr>
        <sz val="10"/>
        <rFont val="Times New Roman"/>
        <family val="1"/>
      </rPr>
      <t>/(</t>
    </r>
    <r>
      <rPr>
        <i/>
        <sz val="10"/>
        <rFont val="Times New Roman"/>
        <family val="1"/>
      </rPr>
      <t>c</t>
    </r>
    <r>
      <rPr>
        <i/>
        <vertAlign val="subscript"/>
        <sz val="11"/>
        <rFont val="Times New Roman"/>
        <family val="1"/>
      </rPr>
      <t>p</t>
    </r>
    <r>
      <rPr>
        <sz val="10"/>
        <rFont val="Symbol"/>
        <family val="1"/>
      </rPr>
      <t>D</t>
    </r>
    <r>
      <rPr>
        <i/>
        <sz val="10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p</t>
    </r>
    <r>
      <rPr>
        <sz val="10"/>
        <rFont val="Times New Roman"/>
        <family val="1"/>
      </rPr>
      <t>)</t>
    </r>
  </si>
  <si>
    <r>
      <t>Q</t>
    </r>
    <r>
      <rPr>
        <i/>
        <vertAlign val="subscript"/>
        <sz val="12"/>
        <color indexed="8"/>
        <rFont val="Times New Roman"/>
        <family val="1"/>
      </rPr>
      <t>k</t>
    </r>
    <r>
      <rPr>
        <sz val="12"/>
        <color indexed="8"/>
        <rFont val="Arial"/>
        <family val="2"/>
      </rPr>
      <t xml:space="preserve"> [kW]</t>
    </r>
  </si>
  <si>
    <r>
      <t>y</t>
    </r>
    <r>
      <rPr>
        <sz val="12"/>
        <rFont val="Arial"/>
        <family val="2"/>
      </rPr>
      <t xml:space="preserve"> [</t>
    </r>
    <r>
      <rPr>
        <sz val="12"/>
        <rFont val="Symbol"/>
        <family val="1"/>
      </rPr>
      <t>-</t>
    </r>
    <r>
      <rPr>
        <sz val="12"/>
        <rFont val="Arial"/>
        <family val="2"/>
      </rPr>
      <t>]</t>
    </r>
  </si>
  <si>
    <r>
      <t>c</t>
    </r>
    <r>
      <rPr>
        <sz val="8"/>
        <rFont val="Arial"/>
        <family val="2"/>
      </rPr>
      <t>[kJ/(kg K)]</t>
    </r>
  </si>
  <si>
    <r>
      <t>t</t>
    </r>
    <r>
      <rPr>
        <i/>
        <vertAlign val="subscript"/>
        <sz val="12"/>
        <rFont val="Times New Roman"/>
        <family val="1"/>
      </rPr>
      <t>rp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</si>
  <si>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pp </t>
    </r>
    <r>
      <rPr>
        <sz val="12"/>
        <rFont val="Times New Roman"/>
        <family val="1"/>
      </rPr>
      <t>[K]</t>
    </r>
  </si>
  <si>
    <r>
      <t>D</t>
    </r>
    <r>
      <rPr>
        <i/>
        <sz val="12"/>
        <rFont val="Times New Roman"/>
        <family val="1"/>
      </rPr>
      <t>t</t>
    </r>
    <r>
      <rPr>
        <i/>
        <vertAlign val="subscript"/>
        <sz val="12"/>
        <rFont val="Times New Roman"/>
        <family val="1"/>
      </rPr>
      <t xml:space="preserve">ps </t>
    </r>
    <r>
      <rPr>
        <sz val="12"/>
        <rFont val="Times New Roman"/>
        <family val="1"/>
      </rPr>
      <t>[K]</t>
    </r>
  </si>
  <si>
    <r>
      <t>t</t>
    </r>
    <r>
      <rPr>
        <i/>
        <vertAlign val="subscript"/>
        <sz val="12"/>
        <rFont val="Times New Roman"/>
        <family val="1"/>
      </rPr>
      <t>rs</t>
    </r>
    <r>
      <rPr>
        <i/>
        <sz val="12"/>
        <rFont val="Times New Roman"/>
        <family val="1"/>
      </rPr>
      <t xml:space="preserve"> </t>
    </r>
    <r>
      <rPr>
        <sz val="12"/>
        <rFont val="Arial"/>
        <family val="2"/>
      </rPr>
      <t>[</t>
    </r>
    <r>
      <rPr>
        <vertAlign val="superscript"/>
        <sz val="12"/>
        <rFont val="Arial"/>
        <family val="2"/>
      </rPr>
      <t>o</t>
    </r>
    <r>
      <rPr>
        <sz val="12"/>
        <rFont val="Arial"/>
        <family val="2"/>
      </rPr>
      <t>C]</t>
    </r>
  </si>
  <si>
    <r>
      <t>t</t>
    </r>
    <r>
      <rPr>
        <i/>
        <vertAlign val="subscript"/>
        <sz val="12"/>
        <color indexed="14"/>
        <rFont val="Times New Roman"/>
        <family val="1"/>
      </rPr>
      <t>k</t>
    </r>
    <r>
      <rPr>
        <i/>
        <sz val="12"/>
        <color indexed="14"/>
        <rFont val="Times New Roman"/>
        <family val="1"/>
      </rPr>
      <t xml:space="preserve"> </t>
    </r>
    <r>
      <rPr>
        <sz val="12"/>
        <color indexed="14"/>
        <rFont val="Arial"/>
        <family val="2"/>
      </rPr>
      <t>[</t>
    </r>
    <r>
      <rPr>
        <vertAlign val="superscript"/>
        <sz val="12"/>
        <color indexed="14"/>
        <rFont val="Arial"/>
        <family val="2"/>
      </rPr>
      <t>o</t>
    </r>
    <r>
      <rPr>
        <sz val="12"/>
        <color indexed="14"/>
        <rFont val="Arial"/>
        <family val="2"/>
      </rPr>
      <t>C]</t>
    </r>
  </si>
  <si>
    <r>
      <t>Q</t>
    </r>
    <r>
      <rPr>
        <sz val="12"/>
        <color indexed="10"/>
        <rFont val="Arial"/>
        <family val="2"/>
      </rPr>
      <t xml:space="preserve"> [kW]</t>
    </r>
  </si>
  <si>
    <r>
      <t>D</t>
    </r>
    <r>
      <rPr>
        <i/>
        <sz val="12"/>
        <color indexed="8"/>
        <rFont val="Arial"/>
        <family val="2"/>
      </rPr>
      <t>t</t>
    </r>
    <r>
      <rPr>
        <i/>
        <vertAlign val="subscript"/>
        <sz val="12"/>
        <color indexed="8"/>
        <rFont val="Arial"/>
        <family val="2"/>
      </rPr>
      <t>p</t>
    </r>
    <r>
      <rPr>
        <sz val="12"/>
        <color indexed="8"/>
        <rFont val="Arial"/>
        <family val="2"/>
      </rPr>
      <t xml:space="preserve"> [K]</t>
    </r>
  </si>
  <si>
    <r>
      <t>D</t>
    </r>
    <r>
      <rPr>
        <i/>
        <sz val="12"/>
        <color indexed="8"/>
        <rFont val="Arial"/>
        <family val="2"/>
      </rPr>
      <t>t</t>
    </r>
    <r>
      <rPr>
        <sz val="12"/>
        <color indexed="8"/>
        <rFont val="Arial"/>
        <family val="2"/>
      </rPr>
      <t xml:space="preserve"> [K]</t>
    </r>
  </si>
  <si>
    <t>kontrolne</t>
  </si>
  <si>
    <t>uslove</t>
  </si>
  <si>
    <t>Temperaturska razlika</t>
  </si>
  <si>
    <r>
      <t xml:space="preserve">y </t>
    </r>
    <r>
      <rPr>
        <sz val="9"/>
        <rFont val="Arial"/>
        <family val="2"/>
      </rPr>
      <t xml:space="preserve">= </t>
    </r>
    <r>
      <rPr>
        <sz val="11"/>
        <rFont val="Arial"/>
        <family val="2"/>
      </rPr>
      <t>(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u</t>
    </r>
    <r>
      <rPr>
        <sz val="8.5"/>
        <rFont val="Symbol"/>
        <family val="1"/>
      </rPr>
      <t>-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k</t>
    </r>
    <r>
      <rPr>
        <sz val="11"/>
        <rFont val="Arial"/>
        <family val="2"/>
      </rPr>
      <t>)/(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u</t>
    </r>
    <r>
      <rPr>
        <sz val="8.5"/>
        <rFont val="Symbol"/>
        <family val="1"/>
      </rPr>
      <t>-</t>
    </r>
    <r>
      <rPr>
        <i/>
        <sz val="11"/>
        <rFont val="Times New Roman"/>
        <family val="1"/>
      </rPr>
      <t>t</t>
    </r>
    <r>
      <rPr>
        <i/>
        <vertAlign val="subscript"/>
        <sz val="11"/>
        <rFont val="Times New Roman"/>
        <family val="1"/>
      </rPr>
      <t>s</t>
    </r>
    <r>
      <rPr>
        <sz val="11"/>
        <rFont val="Arial"/>
        <family val="2"/>
      </rPr>
      <t>)[</t>
    </r>
    <r>
      <rPr>
        <sz val="11"/>
        <rFont val="Symbol"/>
        <family val="1"/>
      </rPr>
      <t>-</t>
    </r>
    <r>
      <rPr>
        <sz val="11"/>
        <rFont val="Arial"/>
        <family val="2"/>
      </rPr>
      <t>]</t>
    </r>
  </si>
  <si>
    <t>Spoljnja i unutrašnja projektna temperatura</t>
  </si>
  <si>
    <t>Specifični toplotni kapacitet</t>
  </si>
  <si>
    <t>Termička karakteristika grejnih tela</t>
  </si>
  <si>
    <t>Računski temperaturni faktor</t>
  </si>
  <si>
    <t>Temperaturni faktor</t>
  </si>
  <si>
    <t>Efektivna temperaturna razlika</t>
  </si>
  <si>
    <t>USVOJENI PODACI PRI KONTROLNOM REŽIMU</t>
  </si>
  <si>
    <t xml:space="preserve">       Klizni režim PRIMARA</t>
  </si>
  <si>
    <t xml:space="preserve">       Klizni režim SEKUNDARA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</si>
</sst>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_);\(#,##0\ &quot;din.&quot;\)"/>
    <numFmt numFmtId="173" formatCode="#,##0\ &quot;din.&quot;_);[Red]\(#,##0\ &quot;din.&quot;\)"/>
    <numFmt numFmtId="174" formatCode="#,##0.00\ &quot;din.&quot;_);\(#,##0.00\ &quot;din.&quot;\)"/>
    <numFmt numFmtId="175" formatCode="#,##0.00\ &quot;din.&quot;_);[Red]\(#,##0.00\ &quot;din.&quot;\)"/>
    <numFmt numFmtId="176" formatCode="_ * #,##0_)\ &quot;din.&quot;_ ;_ * \(#,##0\)\ &quot;din.&quot;_ ;_ * &quot;-&quot;_)\ &quot;din.&quot;_ ;_ @_ "/>
    <numFmt numFmtId="177" formatCode="_ * #,##0_)\ _D_i_n_._ ;_ * \(#,##0\)\ _D_i_n_._ ;_ * &quot;-&quot;_)\ _D_i_n_._ ;_ @_ "/>
    <numFmt numFmtId="178" formatCode="_ * #,##0.00_)\ &quot;din.&quot;_ ;_ * \(#,##0.00\)\ &quot;din.&quot;_ ;_ * &quot;-&quot;??_)\ &quot;din.&quot;_ ;_ @_ "/>
    <numFmt numFmtId="179" formatCode="_ * #,##0.00_)\ _D_i_n_._ ;_ * \(#,##0.00\)\ _D_i_n_._ ;_ * &quot;-&quot;??_)\ _D_i_n_._ ;_ @_ "/>
    <numFmt numFmtId="180" formatCode="00000"/>
    <numFmt numFmtId="181" formatCode="0.00;[Red]0.00"/>
    <numFmt numFmtId="182" formatCode="0.0;[Red]0.0"/>
    <numFmt numFmtId="183" formatCode="0;[Red]0"/>
    <numFmt numFmtId="184" formatCode="0.0%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00000"/>
    <numFmt numFmtId="191" formatCode="0.00000000"/>
    <numFmt numFmtId="192" formatCode="dd\-mmm\-yy"/>
    <numFmt numFmtId="193" formatCode="dd/mm/yyyy"/>
    <numFmt numFmtId="194" formatCode="0.000000000"/>
    <numFmt numFmtId="195" formatCode="0.0000000000"/>
    <numFmt numFmtId="196" formatCode="0.00000000000"/>
    <numFmt numFmtId="197" formatCode="0.000000000000"/>
    <numFmt numFmtId="198" formatCode="&quot;Da&quot;;&quot;Da&quot;;&quot;Ne&quot;"/>
    <numFmt numFmtId="199" formatCode="&quot;Istina&quot;;&quot;Istina&quot;;&quot;Laž&quot;"/>
    <numFmt numFmtId="200" formatCode="&quot;Uključeno&quot;;&quot;Uključeno&quot;;&quot;Isključeno&quot;"/>
  </numFmts>
  <fonts count="7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vertAlign val="superscript"/>
      <sz val="10"/>
      <name val="Arial"/>
      <family val="2"/>
    </font>
    <font>
      <sz val="12"/>
      <name val="Symbol"/>
      <family val="1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2"/>
    </font>
    <font>
      <sz val="11"/>
      <name val="Symbol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12"/>
      <name val="Bahamas Bold YU"/>
      <family val="2"/>
    </font>
    <font>
      <sz val="10"/>
      <color indexed="20"/>
      <name val="YU L Umrela"/>
      <family val="2"/>
    </font>
    <font>
      <sz val="10"/>
      <color indexed="12"/>
      <name val="Bahamas YU"/>
      <family val="2"/>
    </font>
    <font>
      <sz val="20"/>
      <color indexed="21"/>
      <name val="YUPostAntiquaB"/>
      <family val="0"/>
    </font>
    <font>
      <sz val="12"/>
      <color indexed="8"/>
      <name val="YU L Swiss"/>
      <family val="2"/>
    </font>
    <font>
      <b/>
      <sz val="12"/>
      <color indexed="33"/>
      <name val="YU L Swiss"/>
      <family val="2"/>
    </font>
    <font>
      <sz val="10"/>
      <color indexed="10"/>
      <name val="YU L Swiss"/>
      <family val="2"/>
    </font>
    <font>
      <sz val="10"/>
      <color indexed="8"/>
      <name val="Arial"/>
      <family val="2"/>
    </font>
    <font>
      <sz val="11"/>
      <color indexed="33"/>
      <name val="YU L Swiss"/>
      <family val="2"/>
    </font>
    <font>
      <vertAlign val="superscript"/>
      <sz val="12"/>
      <name val="Arial"/>
      <family val="2"/>
    </font>
    <font>
      <sz val="12"/>
      <color indexed="12"/>
      <name val="Arial"/>
      <family val="2"/>
    </font>
    <font>
      <sz val="10"/>
      <color indexed="8"/>
      <name val="Symbol"/>
      <family val="1"/>
    </font>
    <font>
      <b/>
      <sz val="12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color indexed="10"/>
      <name val="YU L Swiss"/>
      <family val="2"/>
    </font>
    <font>
      <b/>
      <sz val="10"/>
      <color indexed="14"/>
      <name val="Arial"/>
      <family val="2"/>
    </font>
    <font>
      <sz val="9"/>
      <name val="YU L Swiss"/>
      <family val="2"/>
    </font>
    <font>
      <b/>
      <sz val="12"/>
      <color indexed="14"/>
      <name val="Arial"/>
      <family val="2"/>
    </font>
    <font>
      <b/>
      <sz val="10"/>
      <color indexed="8"/>
      <name val="YU L Swiss"/>
      <family val="2"/>
    </font>
    <font>
      <sz val="12"/>
      <color indexed="14"/>
      <name val="Arial"/>
      <family val="2"/>
    </font>
    <font>
      <vertAlign val="superscript"/>
      <sz val="12"/>
      <color indexed="14"/>
      <name val="Arial"/>
      <family val="2"/>
    </font>
    <font>
      <sz val="10"/>
      <color indexed="10"/>
      <name val="Arial"/>
      <family val="2"/>
    </font>
    <font>
      <sz val="10"/>
      <color indexed="8"/>
      <name val="YU L Swiss"/>
      <family val="2"/>
    </font>
    <font>
      <sz val="10"/>
      <color indexed="14"/>
      <name val="Arial"/>
      <family val="2"/>
    </font>
    <font>
      <b/>
      <sz val="10"/>
      <color indexed="12"/>
      <name val="Arial"/>
      <family val="2"/>
    </font>
    <font>
      <sz val="17.75"/>
      <name val="Arial"/>
      <family val="0"/>
    </font>
    <font>
      <b/>
      <sz val="21.25"/>
      <name val="Arial"/>
      <family val="0"/>
    </font>
    <font>
      <b/>
      <sz val="17.75"/>
      <name val="Arial"/>
      <family val="0"/>
    </font>
    <font>
      <sz val="10"/>
      <name val="Symbol"/>
      <family val="1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sz val="12"/>
      <color indexed="8"/>
      <name val="Symbol"/>
      <family val="1"/>
    </font>
    <font>
      <sz val="11"/>
      <color indexed="8"/>
      <name val="Arial"/>
      <family val="2"/>
    </font>
    <font>
      <sz val="11"/>
      <color indexed="8"/>
      <name val="YU L Swiss"/>
      <family val="2"/>
    </font>
    <font>
      <sz val="11"/>
      <color indexed="14"/>
      <name val="Arial"/>
      <family val="2"/>
    </font>
    <font>
      <sz val="10"/>
      <color indexed="12"/>
      <name val="Yu Helvetica"/>
      <family val="2"/>
    </font>
    <font>
      <sz val="10"/>
      <color indexed="20"/>
      <name val="Yu Helvetica"/>
      <family val="2"/>
    </font>
    <font>
      <sz val="11"/>
      <color indexed="8"/>
      <name val="Symbol"/>
      <family val="1"/>
    </font>
    <font>
      <sz val="17.25"/>
      <name val="Arial"/>
      <family val="0"/>
    </font>
    <font>
      <sz val="8"/>
      <color indexed="2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vertAlign val="subscript"/>
      <sz val="12"/>
      <color indexed="8"/>
      <name val="Times New Roman"/>
      <family val="1"/>
    </font>
    <font>
      <i/>
      <sz val="12"/>
      <color indexed="8"/>
      <name val="Arial"/>
      <family val="2"/>
    </font>
    <font>
      <i/>
      <vertAlign val="subscript"/>
      <sz val="12"/>
      <color indexed="8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vertAlign val="subscript"/>
      <sz val="11"/>
      <name val="Times New Roman"/>
      <family val="1"/>
    </font>
    <font>
      <i/>
      <sz val="12"/>
      <name val="Arial"/>
      <family val="2"/>
    </font>
    <font>
      <i/>
      <sz val="12"/>
      <name val="Symbol"/>
      <family val="1"/>
    </font>
    <font>
      <i/>
      <sz val="12"/>
      <color indexed="14"/>
      <name val="Times New Roman"/>
      <family val="1"/>
    </font>
    <font>
      <sz val="8.5"/>
      <name val="Symbol"/>
      <family val="1"/>
    </font>
    <font>
      <i/>
      <sz val="12"/>
      <color indexed="10"/>
      <name val="Times New Roman"/>
      <family val="1"/>
    </font>
    <font>
      <i/>
      <vertAlign val="subscript"/>
      <sz val="12"/>
      <color indexed="14"/>
      <name val="Times New Roman"/>
      <family val="1"/>
    </font>
    <font>
      <sz val="12"/>
      <color indexed="10"/>
      <name val="Arial"/>
      <family val="2"/>
    </font>
    <font>
      <sz val="20"/>
      <color indexed="21"/>
      <name val="Arial"/>
      <family val="2"/>
    </font>
    <font>
      <b/>
      <sz val="12"/>
      <color indexed="33"/>
      <name val="Arial"/>
      <family val="2"/>
    </font>
    <font>
      <sz val="12"/>
      <color indexed="33"/>
      <name val="Arial"/>
      <family val="2"/>
    </font>
    <font>
      <sz val="11"/>
      <color indexed="3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 quotePrefix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37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5" fillId="0" borderId="0" xfId="0" applyFont="1" applyFill="1" applyBorder="1" applyAlignment="1" applyProtection="1">
      <alignment horizontal="center"/>
      <protection hidden="1"/>
    </xf>
    <xf numFmtId="0" fontId="17" fillId="3" borderId="2" xfId="0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horizontal="left" vertical="center"/>
      <protection hidden="1"/>
    </xf>
    <xf numFmtId="0" fontId="6" fillId="4" borderId="1" xfId="0" applyFont="1" applyFill="1" applyBorder="1" applyAlignment="1" applyProtection="1">
      <alignment horizontal="center"/>
      <protection hidden="1"/>
    </xf>
    <xf numFmtId="0" fontId="25" fillId="4" borderId="1" xfId="0" applyFont="1" applyFill="1" applyBorder="1" applyAlignment="1" applyProtection="1">
      <alignment horizontal="center" vertical="center"/>
      <protection hidden="1"/>
    </xf>
    <xf numFmtId="0" fontId="25" fillId="4" borderId="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8" fillId="3" borderId="3" xfId="0" applyFont="1" applyFill="1" applyBorder="1" applyAlignment="1" applyProtection="1">
      <alignment vertical="center"/>
      <protection hidden="1"/>
    </xf>
    <xf numFmtId="0" fontId="6" fillId="0" borderId="2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 quotePrefix="1">
      <alignment horizontal="left" vertical="center"/>
      <protection hidden="1"/>
    </xf>
    <xf numFmtId="0" fontId="0" fillId="0" borderId="4" xfId="0" applyFill="1" applyBorder="1" applyAlignment="1" applyProtection="1">
      <alignment/>
      <protection hidden="1"/>
    </xf>
    <xf numFmtId="0" fontId="6" fillId="0" borderId="0" xfId="0" applyFont="1" applyFill="1" applyBorder="1" applyAlignment="1" applyProtection="1">
      <alignment horizontal="right"/>
      <protection hidden="1"/>
    </xf>
    <xf numFmtId="0" fontId="28" fillId="4" borderId="2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Alignment="1" applyProtection="1">
      <alignment/>
      <protection hidden="1"/>
    </xf>
    <xf numFmtId="0" fontId="28" fillId="4" borderId="5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Border="1" applyAlignment="1" applyProtection="1">
      <alignment/>
      <protection hidden="1"/>
    </xf>
    <xf numFmtId="0" fontId="30" fillId="4" borderId="0" xfId="0" applyFont="1" applyFill="1" applyBorder="1" applyAlignment="1" applyProtection="1">
      <alignment horizontal="center"/>
      <protection hidden="1"/>
    </xf>
    <xf numFmtId="0" fontId="30" fillId="4" borderId="6" xfId="0" applyFont="1" applyFill="1" applyBorder="1" applyAlignment="1" applyProtection="1">
      <alignment horizontal="center"/>
      <protection hidden="1"/>
    </xf>
    <xf numFmtId="0" fontId="30" fillId="4" borderId="4" xfId="0" applyFont="1" applyFill="1" applyBorder="1" applyAlignment="1" applyProtection="1">
      <alignment horizontal="center"/>
      <protection hidden="1"/>
    </xf>
    <xf numFmtId="0" fontId="30" fillId="3" borderId="7" xfId="0" applyFont="1" applyFill="1" applyBorder="1" applyAlignment="1" applyProtection="1">
      <alignment horizontal="center"/>
      <protection hidden="1"/>
    </xf>
    <xf numFmtId="0" fontId="30" fillId="0" borderId="0" xfId="0" applyFont="1" applyFill="1" applyBorder="1" applyAlignment="1" applyProtection="1">
      <alignment horizontal="center"/>
      <protection hidden="1"/>
    </xf>
    <xf numFmtId="0" fontId="28" fillId="4" borderId="8" xfId="0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35" fillId="4" borderId="10" xfId="0" applyNumberFormat="1" applyFont="1" applyFill="1" applyBorder="1" applyAlignment="1" applyProtection="1">
      <alignment horizontal="center"/>
      <protection hidden="1"/>
    </xf>
    <xf numFmtId="0" fontId="36" fillId="4" borderId="5" xfId="0" applyFont="1" applyFill="1" applyBorder="1" applyAlignment="1" applyProtection="1">
      <alignment horizontal="center" vertical="center"/>
      <protection hidden="1"/>
    </xf>
    <xf numFmtId="0" fontId="36" fillId="4" borderId="9" xfId="0" applyFont="1" applyFill="1" applyBorder="1" applyAlignment="1" applyProtection="1">
      <alignment horizontal="center" vertical="center"/>
      <protection hidden="1"/>
    </xf>
    <xf numFmtId="0" fontId="36" fillId="4" borderId="9" xfId="0" applyFont="1" applyFill="1" applyBorder="1" applyAlignment="1" applyProtection="1">
      <alignment horizontal="center"/>
      <protection hidden="1"/>
    </xf>
    <xf numFmtId="0" fontId="34" fillId="4" borderId="11" xfId="0" applyFont="1" applyFill="1" applyBorder="1" applyAlignment="1" applyProtection="1">
      <alignment horizontal="center"/>
      <protection hidden="1"/>
    </xf>
    <xf numFmtId="0" fontId="35" fillId="4" borderId="2" xfId="0" applyNumberFormat="1" applyFont="1" applyFill="1" applyBorder="1" applyAlignment="1" applyProtection="1">
      <alignment horizontal="center"/>
      <protection hidden="1"/>
    </xf>
    <xf numFmtId="0" fontId="36" fillId="4" borderId="10" xfId="0" applyFont="1" applyFill="1" applyBorder="1" applyAlignment="1" applyProtection="1">
      <alignment horizontal="center" vertical="center"/>
      <protection hidden="1"/>
    </xf>
    <xf numFmtId="0" fontId="36" fillId="4" borderId="10" xfId="0" applyFont="1" applyFill="1" applyBorder="1" applyAlignment="1" applyProtection="1">
      <alignment horizontal="center"/>
      <protection hidden="1"/>
    </xf>
    <xf numFmtId="0" fontId="0" fillId="4" borderId="12" xfId="0" applyFill="1" applyBorder="1" applyAlignment="1" applyProtection="1">
      <alignment horizontal="center" vertical="center"/>
      <protection hidden="1"/>
    </xf>
    <xf numFmtId="0" fontId="35" fillId="4" borderId="13" xfId="0" applyNumberFormat="1" applyFont="1" applyFill="1" applyBorder="1" applyAlignment="1" applyProtection="1">
      <alignment horizontal="center"/>
      <protection hidden="1"/>
    </xf>
    <xf numFmtId="0" fontId="36" fillId="4" borderId="6" xfId="0" applyFont="1" applyFill="1" applyBorder="1" applyAlignment="1" applyProtection="1">
      <alignment horizontal="center" vertical="center"/>
      <protection hidden="1"/>
    </xf>
    <xf numFmtId="0" fontId="36" fillId="4" borderId="12" xfId="0" applyFont="1" applyFill="1" applyBorder="1" applyAlignment="1" applyProtection="1">
      <alignment horizontal="center" vertical="center"/>
      <protection hidden="1"/>
    </xf>
    <xf numFmtId="0" fontId="36" fillId="4" borderId="12" xfId="0" applyFont="1" applyFill="1" applyBorder="1" applyAlignment="1" applyProtection="1">
      <alignment horizontal="center"/>
      <protection hidden="1"/>
    </xf>
    <xf numFmtId="0" fontId="35" fillId="4" borderId="0" xfId="0" applyNumberFormat="1" applyFont="1" applyFill="1" applyBorder="1" applyAlignment="1" applyProtection="1">
      <alignment horizontal="center"/>
      <protection hidden="1"/>
    </xf>
    <xf numFmtId="0" fontId="36" fillId="4" borderId="13" xfId="0" applyFont="1" applyFill="1" applyBorder="1" applyAlignment="1" applyProtection="1">
      <alignment horizontal="center" vertical="center"/>
      <protection hidden="1"/>
    </xf>
    <xf numFmtId="0" fontId="36" fillId="4" borderId="13" xfId="0" applyFont="1" applyFill="1" applyBorder="1" applyAlignment="1" applyProtection="1">
      <alignment horizontal="center"/>
      <protection hidden="1"/>
    </xf>
    <xf numFmtId="0" fontId="0" fillId="4" borderId="14" xfId="0" applyFill="1" applyBorder="1" applyAlignment="1" applyProtection="1">
      <alignment horizontal="center" vertical="center"/>
      <protection hidden="1"/>
    </xf>
    <xf numFmtId="0" fontId="35" fillId="4" borderId="15" xfId="0" applyNumberFormat="1" applyFont="1" applyFill="1" applyBorder="1" applyAlignment="1" applyProtection="1">
      <alignment horizontal="center"/>
      <protection hidden="1"/>
    </xf>
    <xf numFmtId="0" fontId="36" fillId="4" borderId="16" xfId="0" applyFont="1" applyFill="1" applyBorder="1" applyAlignment="1" applyProtection="1">
      <alignment horizontal="center" vertical="center"/>
      <protection hidden="1"/>
    </xf>
    <xf numFmtId="0" fontId="36" fillId="4" borderId="14" xfId="0" applyFont="1" applyFill="1" applyBorder="1" applyAlignment="1" applyProtection="1">
      <alignment horizontal="center" vertical="center"/>
      <protection hidden="1"/>
    </xf>
    <xf numFmtId="0" fontId="36" fillId="4" borderId="14" xfId="0" applyFont="1" applyFill="1" applyBorder="1" applyAlignment="1" applyProtection="1">
      <alignment horizontal="center"/>
      <protection hidden="1"/>
    </xf>
    <xf numFmtId="0" fontId="34" fillId="4" borderId="17" xfId="0" applyFont="1" applyFill="1" applyBorder="1" applyAlignment="1" applyProtection="1">
      <alignment horizontal="center"/>
      <protection hidden="1"/>
    </xf>
    <xf numFmtId="0" fontId="35" fillId="4" borderId="4" xfId="0" applyNumberFormat="1" applyFont="1" applyFill="1" applyBorder="1" applyAlignment="1" applyProtection="1">
      <alignment horizontal="center"/>
      <protection hidden="1"/>
    </xf>
    <xf numFmtId="0" fontId="36" fillId="4" borderId="15" xfId="0" applyFont="1" applyFill="1" applyBorder="1" applyAlignment="1" applyProtection="1">
      <alignment horizontal="center" vertical="center"/>
      <protection hidden="1"/>
    </xf>
    <xf numFmtId="0" fontId="36" fillId="4" borderId="15" xfId="0" applyFont="1" applyFill="1" applyBorder="1" applyAlignment="1" applyProtection="1">
      <alignment horizontal="center"/>
      <protection hidden="1"/>
    </xf>
    <xf numFmtId="0" fontId="28" fillId="4" borderId="1" xfId="0" applyFont="1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34" fillId="4" borderId="18" xfId="0" applyFont="1" applyFill="1" applyBorder="1" applyAlignment="1" applyProtection="1">
      <alignment horizontal="center"/>
      <protection hidden="1"/>
    </xf>
    <xf numFmtId="0" fontId="0" fillId="4" borderId="13" xfId="0" applyFill="1" applyBorder="1" applyAlignment="1" applyProtection="1">
      <alignment horizontal="center" vertical="center"/>
      <protection hidden="1"/>
    </xf>
    <xf numFmtId="0" fontId="0" fillId="4" borderId="15" xfId="0" applyFill="1" applyBorder="1" applyAlignment="1" applyProtection="1">
      <alignment horizontal="center" vertical="center"/>
      <protection hidden="1"/>
    </xf>
    <xf numFmtId="0" fontId="34" fillId="4" borderId="19" xfId="0" applyFont="1" applyFill="1" applyBorder="1" applyAlignment="1" applyProtection="1">
      <alignment horizontal="center"/>
      <protection hidden="1"/>
    </xf>
    <xf numFmtId="0" fontId="52" fillId="0" borderId="0" xfId="0" applyFont="1" applyAlignment="1" applyProtection="1">
      <alignment horizontal="right"/>
      <protection hidden="1"/>
    </xf>
    <xf numFmtId="0" fontId="59" fillId="3" borderId="1" xfId="0" applyFont="1" applyFill="1" applyBorder="1" applyAlignment="1" applyProtection="1">
      <alignment horizontal="center"/>
      <protection hidden="1"/>
    </xf>
    <xf numFmtId="0" fontId="59" fillId="3" borderId="15" xfId="0" applyFont="1" applyFill="1" applyBorder="1" applyAlignment="1" applyProtection="1">
      <alignment horizontal="center"/>
      <protection hidden="1"/>
    </xf>
    <xf numFmtId="0" fontId="59" fillId="3" borderId="20" xfId="0" applyFont="1" applyFill="1" applyBorder="1" applyAlignment="1" applyProtection="1">
      <alignment horizontal="right"/>
      <protection hidden="1"/>
    </xf>
    <xf numFmtId="0" fontId="55" fillId="3" borderId="3" xfId="0" applyFont="1" applyFill="1" applyBorder="1" applyAlignment="1" applyProtection="1">
      <alignment horizontal="right"/>
      <protection hidden="1"/>
    </xf>
    <xf numFmtId="0" fontId="55" fillId="3" borderId="1" xfId="0" applyFont="1" applyFill="1" applyBorder="1" applyAlignment="1" applyProtection="1">
      <alignment horizontal="right"/>
      <protection hidden="1"/>
    </xf>
    <xf numFmtId="0" fontId="59" fillId="3" borderId="0" xfId="0" applyFont="1" applyFill="1" applyBorder="1" applyAlignment="1" applyProtection="1">
      <alignment horizontal="right"/>
      <protection hidden="1"/>
    </xf>
    <xf numFmtId="0" fontId="59" fillId="3" borderId="3" xfId="0" applyFont="1" applyFill="1" applyBorder="1" applyAlignment="1" applyProtection="1">
      <alignment horizontal="right"/>
      <protection hidden="1"/>
    </xf>
    <xf numFmtId="0" fontId="55" fillId="3" borderId="3" xfId="0" applyFont="1" applyFill="1" applyBorder="1" applyAlignment="1" applyProtection="1">
      <alignment horizontal="center" vertical="center"/>
      <protection hidden="1"/>
    </xf>
    <xf numFmtId="0" fontId="62" fillId="3" borderId="20" xfId="0" applyFont="1" applyFill="1" applyBorder="1" applyAlignment="1" applyProtection="1">
      <alignment horizontal="right"/>
      <protection hidden="1"/>
    </xf>
    <xf numFmtId="0" fontId="61" fillId="3" borderId="2" xfId="0" applyFont="1" applyFill="1" applyBorder="1" applyAlignment="1" applyProtection="1">
      <alignment horizontal="right"/>
      <protection hidden="1"/>
    </xf>
    <xf numFmtId="0" fontId="61" fillId="3" borderId="3" xfId="0" applyFont="1" applyFill="1" applyBorder="1" applyAlignment="1" applyProtection="1">
      <alignment horizontal="right"/>
      <protection hidden="1"/>
    </xf>
    <xf numFmtId="0" fontId="55" fillId="3" borderId="2" xfId="0" applyFont="1" applyFill="1" applyBorder="1" applyAlignment="1" applyProtection="1">
      <alignment horizontal="right"/>
      <protection hidden="1"/>
    </xf>
    <xf numFmtId="0" fontId="65" fillId="3" borderId="1" xfId="0" applyFont="1" applyFill="1" applyBorder="1" applyAlignment="1" applyProtection="1">
      <alignment horizontal="center" vertical="center"/>
      <protection hidden="1"/>
    </xf>
    <xf numFmtId="0" fontId="61" fillId="3" borderId="20" xfId="0" applyFont="1" applyFill="1" applyBorder="1" applyAlignment="1" applyProtection="1">
      <alignment horizontal="center"/>
      <protection hidden="1"/>
    </xf>
    <xf numFmtId="0" fontId="59" fillId="3" borderId="21" xfId="0" applyFont="1" applyFill="1" applyBorder="1" applyAlignment="1" applyProtection="1">
      <alignment horizontal="center"/>
      <protection hidden="1"/>
    </xf>
    <xf numFmtId="0" fontId="5" fillId="3" borderId="1" xfId="0" applyFont="1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68" fillId="3" borderId="22" xfId="0" applyFont="1" applyFill="1" applyBorder="1" applyAlignment="1" applyProtection="1">
      <alignment horizontal="center" vertical="center"/>
      <protection hidden="1"/>
    </xf>
    <xf numFmtId="0" fontId="55" fillId="3" borderId="20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31" fillId="0" borderId="5" xfId="0" applyFont="1" applyBorder="1" applyAlignment="1" applyProtection="1">
      <alignment horizontal="center" vertical="center"/>
      <protection hidden="1"/>
    </xf>
    <xf numFmtId="0" fontId="30" fillId="4" borderId="13" xfId="0" applyFont="1" applyFill="1" applyBorder="1" applyAlignment="1" applyProtection="1">
      <alignment horizontal="center"/>
      <protection hidden="1"/>
    </xf>
    <xf numFmtId="0" fontId="66" fillId="3" borderId="1" xfId="0" applyFont="1" applyFill="1" applyBorder="1" applyAlignment="1" applyProtection="1">
      <alignment horizontal="center"/>
      <protection hidden="1"/>
    </xf>
    <xf numFmtId="0" fontId="61" fillId="3" borderId="15" xfId="0" applyFont="1" applyFill="1" applyBorder="1" applyAlignment="1" applyProtection="1">
      <alignment horizontal="center"/>
      <protection hidden="1"/>
    </xf>
    <xf numFmtId="0" fontId="5" fillId="3" borderId="15" xfId="0" applyFont="1" applyFill="1" applyBorder="1" applyAlignment="1" applyProtection="1">
      <alignment horizontal="center"/>
      <protection hidden="1"/>
    </xf>
    <xf numFmtId="0" fontId="55" fillId="3" borderId="16" xfId="0" applyFont="1" applyFill="1" applyBorder="1" applyAlignment="1" applyProtection="1">
      <alignment horizontal="center" vertical="center"/>
      <protection hidden="1"/>
    </xf>
    <xf numFmtId="0" fontId="55" fillId="3" borderId="21" xfId="0" applyFont="1" applyFill="1" applyBorder="1" applyAlignment="1" applyProtection="1">
      <alignment horizontal="center" vertical="center"/>
      <protection hidden="1"/>
    </xf>
    <xf numFmtId="0" fontId="5" fillId="3" borderId="0" xfId="0" applyFont="1" applyFill="1" applyBorder="1" applyAlignment="1" applyProtection="1">
      <alignment horizontal="right"/>
      <protection hidden="1"/>
    </xf>
    <xf numFmtId="0" fontId="5" fillId="3" borderId="20" xfId="0" applyFont="1" applyFill="1" applyBorder="1" applyAlignment="1" applyProtection="1">
      <alignment horizontal="right"/>
      <protection hidden="1"/>
    </xf>
    <xf numFmtId="0" fontId="62" fillId="3" borderId="3" xfId="0" applyFont="1" applyFill="1" applyBorder="1" applyAlignment="1" applyProtection="1">
      <alignment horizontal="right"/>
      <protection hidden="1"/>
    </xf>
    <xf numFmtId="0" fontId="44" fillId="3" borderId="3" xfId="0" applyFont="1" applyFill="1" applyBorder="1" applyAlignment="1" applyProtection="1" quotePrefix="1">
      <alignment horizontal="right"/>
      <protection hidden="1"/>
    </xf>
    <xf numFmtId="0" fontId="6" fillId="0" borderId="0" xfId="0" applyFont="1" applyFill="1" applyBorder="1" applyAlignment="1" applyProtection="1">
      <alignment/>
      <protection hidden="1"/>
    </xf>
    <xf numFmtId="0" fontId="46" fillId="0" borderId="0" xfId="0" applyFont="1" applyFill="1" applyBorder="1" applyAlignment="1" applyProtection="1">
      <alignment horizontal="left" vertical="center"/>
      <protection hidden="1"/>
    </xf>
    <xf numFmtId="0" fontId="16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horizontal="right"/>
      <protection hidden="1"/>
    </xf>
    <xf numFmtId="0" fontId="0" fillId="0" borderId="2" xfId="0" applyBorder="1" applyAlignment="1">
      <alignment/>
    </xf>
    <xf numFmtId="0" fontId="55" fillId="3" borderId="8" xfId="0" applyFont="1" applyFill="1" applyBorder="1" applyAlignment="1" applyProtection="1">
      <alignment horizontal="center" vertical="center"/>
      <protection hidden="1"/>
    </xf>
    <xf numFmtId="0" fontId="6" fillId="4" borderId="20" xfId="0" applyFont="1" applyFill="1" applyBorder="1" applyAlignment="1" applyProtection="1">
      <alignment horizontal="center"/>
      <protection hidden="1"/>
    </xf>
    <xf numFmtId="0" fontId="22" fillId="2" borderId="1" xfId="0" applyFont="1" applyFill="1" applyBorder="1" applyAlignment="1" applyProtection="1">
      <alignment horizontal="center"/>
      <protection locked="0"/>
    </xf>
    <xf numFmtId="0" fontId="24" fillId="4" borderId="1" xfId="0" applyFont="1" applyFill="1" applyBorder="1" applyAlignment="1" applyProtection="1">
      <alignment horizontal="center"/>
      <protection hidden="1"/>
    </xf>
    <xf numFmtId="0" fontId="44" fillId="3" borderId="0" xfId="0" applyFont="1" applyFill="1" applyBorder="1" applyAlignment="1" applyProtection="1" quotePrefix="1">
      <alignment horizontal="right"/>
      <protection hidden="1"/>
    </xf>
    <xf numFmtId="0" fontId="62" fillId="3" borderId="0" xfId="0" applyFont="1" applyFill="1" applyBorder="1" applyAlignment="1" applyProtection="1">
      <alignment horizontal="right"/>
      <protection hidden="1"/>
    </xf>
    <xf numFmtId="0" fontId="24" fillId="0" borderId="0" xfId="0" applyFont="1" applyFill="1" applyBorder="1" applyAlignment="1" applyProtection="1">
      <alignment horizontal="center"/>
      <protection hidden="1"/>
    </xf>
    <xf numFmtId="0" fontId="28" fillId="4" borderId="20" xfId="0" applyFont="1" applyFill="1" applyBorder="1" applyAlignment="1" applyProtection="1">
      <alignment horizontal="center"/>
      <protection hidden="1"/>
    </xf>
    <xf numFmtId="0" fontId="44" fillId="3" borderId="20" xfId="0" applyFont="1" applyFill="1" applyBorder="1" applyAlignment="1" applyProtection="1" quotePrefix="1">
      <alignment horizontal="right"/>
      <protection hidden="1"/>
    </xf>
    <xf numFmtId="0" fontId="0" fillId="0" borderId="3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3" xfId="0" applyFont="1" applyFill="1" applyBorder="1" applyAlignment="1" applyProtection="1">
      <alignment horizontal="right"/>
      <protection hidden="1"/>
    </xf>
    <xf numFmtId="0" fontId="62" fillId="3" borderId="2" xfId="0" applyFont="1" applyFill="1" applyBorder="1" applyAlignment="1" applyProtection="1">
      <alignment horizontal="right"/>
      <protection hidden="1"/>
    </xf>
    <xf numFmtId="0" fontId="27" fillId="4" borderId="1" xfId="0" applyFont="1" applyFill="1" applyBorder="1" applyAlignment="1" applyProtection="1">
      <alignment horizontal="center" vertical="center"/>
      <protection hidden="1"/>
    </xf>
    <xf numFmtId="0" fontId="0" fillId="0" borderId="8" xfId="0" applyFill="1" applyBorder="1" applyAlignment="1">
      <alignment/>
    </xf>
    <xf numFmtId="0" fontId="9" fillId="3" borderId="3" xfId="0" applyFont="1" applyFill="1" applyBorder="1" applyAlignment="1" applyProtection="1">
      <alignment horizontal="right"/>
      <protection hidden="1"/>
    </xf>
    <xf numFmtId="0" fontId="45" fillId="3" borderId="9" xfId="0" applyFont="1" applyFill="1" applyBorder="1" applyAlignment="1" applyProtection="1">
      <alignment horizontal="left" vertical="center"/>
      <protection hidden="1"/>
    </xf>
    <xf numFmtId="0" fontId="45" fillId="3" borderId="12" xfId="0" applyFont="1" applyFill="1" applyBorder="1" applyAlignment="1" applyProtection="1">
      <alignment horizontal="left" vertical="center"/>
      <protection hidden="1"/>
    </xf>
    <xf numFmtId="0" fontId="45" fillId="3" borderId="14" xfId="0" applyFont="1" applyFill="1" applyBorder="1" applyAlignment="1" applyProtection="1">
      <alignment horizontal="left" vertical="center"/>
      <protection hidden="1"/>
    </xf>
    <xf numFmtId="0" fontId="6" fillId="3" borderId="0" xfId="0" applyFont="1" applyFill="1" applyAlignment="1" applyProtection="1">
      <alignment/>
      <protection hidden="1"/>
    </xf>
    <xf numFmtId="0" fontId="72" fillId="3" borderId="0" xfId="0" applyFont="1" applyFill="1" applyBorder="1" applyAlignment="1" applyProtection="1">
      <alignment vertical="center"/>
      <protection hidden="1"/>
    </xf>
    <xf numFmtId="0" fontId="73" fillId="3" borderId="2" xfId="0" applyFont="1" applyFill="1" applyBorder="1" applyAlignment="1" applyProtection="1">
      <alignment vertical="center"/>
      <protection hidden="1"/>
    </xf>
    <xf numFmtId="0" fontId="73" fillId="3" borderId="0" xfId="0" applyFont="1" applyFill="1" applyBorder="1" applyAlignment="1" applyProtection="1">
      <alignment vertical="center"/>
      <protection hidden="1"/>
    </xf>
    <xf numFmtId="0" fontId="19" fillId="3" borderId="0" xfId="0" applyFont="1" applyFill="1" applyBorder="1" applyAlignment="1" applyProtection="1" quotePrefix="1">
      <alignment horizontal="left" vertical="center"/>
      <protection hidden="1"/>
    </xf>
    <xf numFmtId="0" fontId="43" fillId="3" borderId="3" xfId="0" applyFont="1" applyFill="1" applyBorder="1" applyAlignment="1" applyProtection="1">
      <alignment vertical="center"/>
      <protection hidden="1"/>
    </xf>
    <xf numFmtId="0" fontId="25" fillId="3" borderId="3" xfId="0" applyFont="1" applyFill="1" applyBorder="1" applyAlignment="1" applyProtection="1" quotePrefix="1">
      <alignment horizontal="center" vertical="center"/>
      <protection hidden="1"/>
    </xf>
    <xf numFmtId="0" fontId="25" fillId="3" borderId="3" xfId="0" applyFont="1" applyFill="1" applyBorder="1" applyAlignment="1" applyProtection="1">
      <alignment vertical="center"/>
      <protection hidden="1"/>
    </xf>
    <xf numFmtId="0" fontId="19" fillId="3" borderId="3" xfId="0" applyFont="1" applyFill="1" applyBorder="1" applyAlignment="1" applyProtection="1">
      <alignment vertical="center"/>
      <protection hidden="1"/>
    </xf>
    <xf numFmtId="0" fontId="45" fillId="3" borderId="3" xfId="0" applyFont="1" applyFill="1" applyBorder="1" applyAlignment="1" applyProtection="1">
      <alignment horizontal="left" vertical="center"/>
      <protection hidden="1"/>
    </xf>
    <xf numFmtId="0" fontId="34" fillId="3" borderId="3" xfId="0" applyFont="1" applyFill="1" applyBorder="1" applyAlignment="1" applyProtection="1">
      <alignment vertical="center"/>
      <protection hidden="1"/>
    </xf>
    <xf numFmtId="0" fontId="0" fillId="3" borderId="0" xfId="0" applyFont="1" applyFill="1" applyBorder="1" applyAlignment="1">
      <alignment/>
    </xf>
    <xf numFmtId="0" fontId="64" fillId="3" borderId="2" xfId="0" applyFont="1" applyFill="1" applyBorder="1" applyAlignment="1" applyProtection="1">
      <alignment horizontal="right"/>
      <protection hidden="1"/>
    </xf>
    <xf numFmtId="0" fontId="74" fillId="3" borderId="3" xfId="0" applyFont="1" applyFill="1" applyBorder="1" applyAlignment="1" applyProtection="1">
      <alignment horizontal="left" vertical="center"/>
      <protection hidden="1"/>
    </xf>
    <xf numFmtId="0" fontId="43" fillId="3" borderId="9" xfId="0" applyFont="1" applyFill="1" applyBorder="1" applyAlignment="1" applyProtection="1">
      <alignment horizontal="left"/>
      <protection hidden="1"/>
    </xf>
    <xf numFmtId="0" fontId="43" fillId="3" borderId="5" xfId="0" applyFont="1" applyFill="1" applyBorder="1" applyAlignment="1" applyProtection="1">
      <alignment/>
      <protection hidden="1"/>
    </xf>
    <xf numFmtId="0" fontId="45" fillId="3" borderId="2" xfId="0" applyFont="1" applyFill="1" applyBorder="1" applyAlignment="1" applyProtection="1">
      <alignment horizontal="left" vertical="center"/>
      <protection hidden="1"/>
    </xf>
    <xf numFmtId="0" fontId="74" fillId="3" borderId="0" xfId="0" applyFont="1" applyFill="1" applyBorder="1" applyAlignment="1" applyProtection="1">
      <alignment horizontal="left" vertical="center"/>
      <protection hidden="1"/>
    </xf>
    <xf numFmtId="0" fontId="43" fillId="3" borderId="12" xfId="0" applyFont="1" applyFill="1" applyBorder="1" applyAlignment="1" applyProtection="1">
      <alignment horizontal="left"/>
      <protection hidden="1"/>
    </xf>
    <xf numFmtId="0" fontId="43" fillId="3" borderId="6" xfId="0" applyFont="1" applyFill="1" applyBorder="1" applyAlignment="1" applyProtection="1">
      <alignment/>
      <protection hidden="1"/>
    </xf>
    <xf numFmtId="0" fontId="74" fillId="3" borderId="2" xfId="0" applyFont="1" applyFill="1" applyBorder="1" applyAlignment="1" applyProtection="1">
      <alignment horizontal="left" vertical="center"/>
      <protection hidden="1"/>
    </xf>
    <xf numFmtId="0" fontId="43" fillId="3" borderId="14" xfId="0" applyFont="1" applyFill="1" applyBorder="1" applyAlignment="1" applyProtection="1">
      <alignment horizontal="left"/>
      <protection hidden="1"/>
    </xf>
    <xf numFmtId="0" fontId="43" fillId="3" borderId="16" xfId="0" applyFont="1" applyFill="1" applyBorder="1" applyAlignment="1" applyProtection="1">
      <alignment/>
      <protection hidden="1"/>
    </xf>
    <xf numFmtId="0" fontId="64" fillId="3" borderId="3" xfId="0" applyFont="1" applyFill="1" applyBorder="1" applyAlignment="1" applyProtection="1">
      <alignment horizontal="right"/>
      <protection hidden="1"/>
    </xf>
    <xf numFmtId="0" fontId="42" fillId="2" borderId="8" xfId="0" applyFont="1" applyFill="1" applyBorder="1" applyAlignment="1" applyProtection="1">
      <alignment horizontal="center" vertical="center"/>
      <protection locked="0"/>
    </xf>
    <xf numFmtId="0" fontId="42" fillId="2" borderId="20" xfId="0" applyFont="1" applyFill="1" applyBorder="1" applyAlignment="1" applyProtection="1">
      <alignment vertical="center"/>
      <protection locked="0"/>
    </xf>
    <xf numFmtId="0" fontId="57" fillId="3" borderId="8" xfId="0" applyFont="1" applyFill="1" applyBorder="1" applyAlignment="1" applyProtection="1">
      <alignment horizontal="center" vertical="center"/>
      <protection hidden="1"/>
    </xf>
    <xf numFmtId="0" fontId="42" fillId="2" borderId="20" xfId="0" applyFont="1" applyFill="1" applyBorder="1" applyAlignment="1" applyProtection="1" quotePrefix="1">
      <alignment horizontal="center" vertical="center"/>
      <protection locked="0"/>
    </xf>
    <xf numFmtId="0" fontId="24" fillId="3" borderId="0" xfId="0" applyFont="1" applyFill="1" applyAlignment="1" applyProtection="1">
      <alignment vertical="center"/>
      <protection hidden="1"/>
    </xf>
    <xf numFmtId="0" fontId="0" fillId="3" borderId="2" xfId="0" applyFont="1" applyFill="1" applyBorder="1" applyAlignment="1" applyProtection="1">
      <alignment/>
      <protection hidden="1"/>
    </xf>
    <xf numFmtId="0" fontId="34" fillId="3" borderId="0" xfId="0" applyFont="1" applyFill="1" applyBorder="1" applyAlignment="1" applyProtection="1">
      <alignment vertical="center"/>
      <protection hidden="1"/>
    </xf>
    <xf numFmtId="0" fontId="47" fillId="0" borderId="0" xfId="0" applyFont="1" applyFill="1" applyBorder="1" applyAlignment="1" applyProtection="1">
      <alignment horizontal="left" vertical="center"/>
      <protection hidden="1"/>
    </xf>
    <xf numFmtId="0" fontId="25" fillId="3" borderId="23" xfId="0" applyFont="1" applyFill="1" applyBorder="1" applyAlignment="1" applyProtection="1">
      <alignment horizontal="left" vertical="center"/>
      <protection hidden="1"/>
    </xf>
    <xf numFmtId="0" fontId="25" fillId="3" borderId="7" xfId="0" applyFont="1" applyFill="1" applyBorder="1" applyAlignment="1" applyProtection="1">
      <alignment horizontal="left" vertical="center"/>
      <protection hidden="1"/>
    </xf>
    <xf numFmtId="0" fontId="0" fillId="3" borderId="24" xfId="0" applyFont="1" applyFill="1" applyBorder="1" applyAlignment="1" applyProtection="1">
      <alignment/>
      <protection hidden="1"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CCFF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125" b="1" i="0" u="none" baseline="0">
                <a:latin typeface="Arial"/>
                <a:ea typeface="Arial"/>
                <a:cs typeface="Arial"/>
              </a:rPr>
              <a:t>KLIZNI DIJAGRAM</a:t>
            </a:r>
          </a:p>
        </c:rich>
      </c:tx>
      <c:layout>
        <c:manualLayout>
          <c:xMode val="factor"/>
          <c:yMode val="factor"/>
          <c:x val="0.001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2275"/>
          <c:w val="0.73275"/>
          <c:h val="0.755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KLIZANJE!$D$34:$D$68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KLIZANJE!$E$34:$E$68</c:f>
              <c:numCache/>
            </c:numRef>
          </c:val>
          <c:smooth val="0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KLIZANJE!$I$34:$I$68</c:f>
              <c:numCache/>
            </c:numRef>
          </c:val>
          <c:smooth val="1"/>
        </c:ser>
        <c:ser>
          <c:idx val="3"/>
          <c:order val="3"/>
          <c:spPr>
            <a:ln w="254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KLIZANJE!$J$34:$J$68</c:f>
              <c:numCache/>
            </c:numRef>
          </c:val>
          <c:smooth val="0"/>
        </c:ser>
        <c:marker val="1"/>
        <c:axId val="13444225"/>
        <c:axId val="53889162"/>
      </c:lineChart>
      <c:catAx>
        <c:axId val="134442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Spoljnja temperatura u oC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3889162"/>
        <c:crosses val="autoZero"/>
        <c:auto val="1"/>
        <c:lblOffset val="100"/>
        <c:noMultiLvlLbl val="0"/>
      </c:catAx>
      <c:valAx>
        <c:axId val="538891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latin typeface="Arial"/>
                    <a:ea typeface="Arial"/>
                    <a:cs typeface="Arial"/>
                  </a:rPr>
                  <a:t>Temperatura radnih fluida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13444225"/>
        <c:crossesAt val="1"/>
        <c:crossBetween val="between"/>
        <c:dispUnits/>
      </c:valAx>
      <c:spPr>
        <a:solidFill>
          <a:srgbClr val="EAEAEA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7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114300</xdr:colOff>
      <xdr:row>1</xdr:row>
      <xdr:rowOff>0</xdr:rowOff>
    </xdr:from>
    <xdr:to>
      <xdr:col>9</xdr:col>
      <xdr:colOff>142875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3162300" y="161925"/>
          <a:ext cx="257175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KLIZNI DIJAGRAM</a:t>
          </a:r>
        </a:p>
      </xdr:txBody>
    </xdr:sp>
    <xdr:clientData/>
  </xdr:twoCellAnchor>
  <xdr:twoCellAnchor>
    <xdr:from>
      <xdr:col>4</xdr:col>
      <xdr:colOff>257175</xdr:colOff>
      <xdr:row>27</xdr:row>
      <xdr:rowOff>0</xdr:rowOff>
    </xdr:from>
    <xdr:to>
      <xdr:col>7</xdr:col>
      <xdr:colOff>361950</xdr:colOff>
      <xdr:row>27</xdr:row>
      <xdr:rowOff>0</xdr:rowOff>
    </xdr:to>
    <xdr:sp>
      <xdr:nvSpPr>
        <xdr:cNvPr id="2" name="TextBox 15"/>
        <xdr:cNvSpPr txBox="1">
          <a:spLocks noChangeArrowheads="1"/>
        </xdr:cNvSpPr>
      </xdr:nvSpPr>
      <xdr:spPr>
        <a:xfrm>
          <a:off x="2695575" y="5172075"/>
          <a:ext cx="2038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RATING  PROBLEM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3" name="TextBox 16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Rikalovi}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DOBO[ASTI RAZMENJIVA^I TOPLOTE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4" name="TextBox 17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solidFill>
                <a:srgbClr val="008080"/>
              </a:solidFill>
            </a:rPr>
            <a:t>RATING  PROBLEM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5" name="TextBox 18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6" name="TextBox 19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7" name="TextBox 20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1</xdr:col>
      <xdr:colOff>0</xdr:colOff>
      <xdr:row>27</xdr:row>
      <xdr:rowOff>0</xdr:rowOff>
    </xdr:to>
    <xdr:sp>
      <xdr:nvSpPr>
        <xdr:cNvPr id="8" name="TextBox 21"/>
        <xdr:cNvSpPr txBox="1">
          <a:spLocks noChangeArrowheads="1"/>
        </xdr:cNvSpPr>
      </xdr:nvSpPr>
      <xdr:spPr>
        <a:xfrm>
          <a:off x="60960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9" name="TextBox 22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1+R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0" name="TextBox 23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- R 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1" name="TextBox 24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12</xdr:col>
      <xdr:colOff>0</xdr:colOff>
      <xdr:row>27</xdr:row>
      <xdr:rowOff>0</xdr:rowOff>
    </xdr:from>
    <xdr:to>
      <xdr:col>12</xdr:col>
      <xdr:colOff>0</xdr:colOff>
      <xdr:row>27</xdr:row>
      <xdr:rowOff>0</xdr:rowOff>
    </xdr:to>
    <xdr:sp>
      <xdr:nvSpPr>
        <xdr:cNvPr id="12" name="TextBox 25"/>
        <xdr:cNvSpPr txBox="1">
          <a:spLocks noChangeArrowheads="1"/>
        </xdr:cNvSpPr>
      </xdr:nvSpPr>
      <xdr:spPr>
        <a:xfrm>
          <a:off x="7524750" y="5172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 NTU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e</a:t>
          </a:r>
        </a:p>
      </xdr:txBody>
    </xdr:sp>
    <xdr:clientData/>
  </xdr:twoCellAnchor>
  <xdr:twoCellAnchor>
    <xdr:from>
      <xdr:col>0</xdr:col>
      <xdr:colOff>219075</xdr:colOff>
      <xdr:row>80</xdr:row>
      <xdr:rowOff>114300</xdr:rowOff>
    </xdr:from>
    <xdr:to>
      <xdr:col>11</xdr:col>
      <xdr:colOff>352425</xdr:colOff>
      <xdr:row>124</xdr:row>
      <xdr:rowOff>114300</xdr:rowOff>
    </xdr:to>
    <xdr:graphicFrame>
      <xdr:nvGraphicFramePr>
        <xdr:cNvPr id="13" name="Chart 26"/>
        <xdr:cNvGraphicFramePr/>
      </xdr:nvGraphicFramePr>
      <xdr:xfrm>
        <a:off x="219075" y="14182725"/>
        <a:ext cx="7048500" cy="712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76200</xdr:colOff>
      <xdr:row>0</xdr:row>
      <xdr:rowOff>66675</xdr:rowOff>
    </xdr:from>
    <xdr:to>
      <xdr:col>1</xdr:col>
      <xdr:colOff>314325</xdr:colOff>
      <xdr:row>4</xdr:row>
      <xdr:rowOff>104775</xdr:rowOff>
    </xdr:to>
    <xdr:pic>
      <xdr:nvPicPr>
        <xdr:cNvPr id="14" name="Picture 19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66675"/>
          <a:ext cx="847725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1</xdr:col>
      <xdr:colOff>428625</xdr:colOff>
      <xdr:row>0</xdr:row>
      <xdr:rowOff>66675</xdr:rowOff>
    </xdr:from>
    <xdr:to>
      <xdr:col>4</xdr:col>
      <xdr:colOff>238125</xdr:colOff>
      <xdr:row>4</xdr:row>
      <xdr:rowOff>104775</xdr:rowOff>
    </xdr:to>
    <xdr:sp>
      <xdr:nvSpPr>
        <xdr:cNvPr id="15" name="TextBox 32"/>
        <xdr:cNvSpPr txBox="1">
          <a:spLocks noChangeArrowheads="1"/>
        </xdr:cNvSpPr>
      </xdr:nvSpPr>
      <xdr:spPr>
        <a:xfrm>
          <a:off x="1038225" y="66675"/>
          <a:ext cx="16383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Bahamas YU"/>
              <a:ea typeface="Bahamas YU"/>
              <a:cs typeface="Bahamas YU"/>
            </a:rPr>
            <a:t>Rikalović Milan</a:t>
          </a:r>
          <a:r>
            <a:rPr lang="en-US" cap="none" sz="1000" b="0" i="0" u="none" baseline="0">
              <a:solidFill>
                <a:srgbClr val="0000FF"/>
              </a:solidFill>
              <a:latin typeface="Bahamas Bold YU"/>
              <a:ea typeface="Bahamas Bold YU"/>
              <a:cs typeface="Bahamas Bold YU"/>
            </a:rPr>
            <a:t>
</a:t>
          </a:r>
          <a:r>
            <a:rPr lang="en-US" cap="none" sz="1000" b="0" i="0" u="none" baseline="0">
              <a:solidFill>
                <a:srgbClr val="800080"/>
              </a:solidFill>
              <a:latin typeface="YU L Umrela"/>
              <a:ea typeface="YU L Umrela"/>
              <a:cs typeface="YU L Umrela"/>
            </a:rPr>
            <a:t>DOBOŠASTI RAZMENJIVAČI TOPLOTE
</a:t>
          </a:r>
          <a:r>
            <a:rPr lang="en-US" cap="none" sz="1000" b="0" i="0" u="none" baseline="0">
              <a:solidFill>
                <a:srgbClr val="0000FF"/>
              </a:solidFill>
              <a:latin typeface="Yu Helvetica"/>
              <a:ea typeface="Yu Helvetica"/>
              <a:cs typeface="Yu Helvetica"/>
            </a:rPr>
            <a:t>EXCELOVA PODRŠKA</a:t>
          </a:r>
          <a:r>
            <a:rPr lang="en-US" cap="none" sz="1000" b="0" i="0" u="none" baseline="0">
              <a:solidFill>
                <a:srgbClr val="800080"/>
              </a:solidFill>
              <a:latin typeface="Yu Helvetica"/>
              <a:ea typeface="Yu Helvetica"/>
              <a:cs typeface="Yu Helvetica"/>
            </a:rPr>
            <a:t>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PK7-Poprecno%20pad%20pritis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RECNO"/>
      <sheetName val="PAD PRITISK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showGridLines="0" tabSelected="1" workbookViewId="0" topLeftCell="A1">
      <selection activeCell="G13" sqref="G13"/>
    </sheetView>
  </sheetViews>
  <sheetFormatPr defaultColWidth="9.140625" defaultRowHeight="12.75"/>
  <cols>
    <col min="7" max="7" width="10.7109375" style="0" customWidth="1"/>
    <col min="11" max="11" width="10.7109375" style="0" customWidth="1"/>
  </cols>
  <sheetData>
    <row r="1" ht="12.75">
      <c r="L1" s="67" t="e">
        <f>#REF!</f>
        <v>#REF!</v>
      </c>
    </row>
    <row r="7" spans="1:12" ht="15.75" customHeight="1">
      <c r="A7" s="128" t="s">
        <v>0</v>
      </c>
      <c r="B7" s="129"/>
      <c r="C7" s="130"/>
      <c r="D7" s="128"/>
      <c r="E7" s="131" t="s">
        <v>1</v>
      </c>
      <c r="F7" s="147" t="s">
        <v>2</v>
      </c>
      <c r="G7" s="148" t="s">
        <v>3</v>
      </c>
      <c r="H7" s="149" t="s">
        <v>16</v>
      </c>
      <c r="I7" s="150">
        <v>600</v>
      </c>
      <c r="J7" s="147" t="s">
        <v>5</v>
      </c>
      <c r="K7" s="148" t="s">
        <v>3</v>
      </c>
      <c r="L7" s="127" t="s">
        <v>4</v>
      </c>
    </row>
    <row r="8" spans="1:12" ht="15.75" customHeight="1">
      <c r="A8" s="128"/>
      <c r="B8" s="132" t="s">
        <v>38</v>
      </c>
      <c r="C8" s="130"/>
      <c r="D8" s="128"/>
      <c r="E8" s="133"/>
      <c r="F8" s="74" t="s">
        <v>12</v>
      </c>
      <c r="G8" s="106">
        <v>-15</v>
      </c>
      <c r="I8" s="21"/>
      <c r="J8" s="73" t="s">
        <v>15</v>
      </c>
      <c r="K8" s="106">
        <v>20</v>
      </c>
      <c r="L8" s="22"/>
    </row>
    <row r="9" spans="1:12" ht="15.75" customHeight="1">
      <c r="A9" s="128"/>
      <c r="B9" s="132" t="s">
        <v>6</v>
      </c>
      <c r="C9" s="130"/>
      <c r="D9" s="128"/>
      <c r="E9" s="133"/>
      <c r="F9" s="74" t="s">
        <v>13</v>
      </c>
      <c r="G9" s="106">
        <v>150</v>
      </c>
      <c r="J9" s="70" t="s">
        <v>13</v>
      </c>
      <c r="K9" s="106">
        <v>90</v>
      </c>
      <c r="L9" s="22"/>
    </row>
    <row r="10" spans="1:12" ht="15.75" customHeight="1">
      <c r="A10" s="128"/>
      <c r="B10" s="132" t="s">
        <v>7</v>
      </c>
      <c r="C10" s="130"/>
      <c r="D10" s="128"/>
      <c r="E10" s="133"/>
      <c r="F10" s="74" t="s">
        <v>14</v>
      </c>
      <c r="G10" s="106">
        <v>75</v>
      </c>
      <c r="J10" s="73" t="s">
        <v>14</v>
      </c>
      <c r="K10" s="106">
        <v>70</v>
      </c>
      <c r="L10" s="22"/>
    </row>
    <row r="11" spans="1:12" ht="15.75" customHeight="1">
      <c r="A11" s="128"/>
      <c r="B11" s="132" t="s">
        <v>36</v>
      </c>
      <c r="C11" s="130"/>
      <c r="D11" s="128"/>
      <c r="E11" s="128"/>
      <c r="F11" s="98" t="s">
        <v>32</v>
      </c>
      <c r="G11" s="107">
        <f>G9-G10</f>
        <v>75</v>
      </c>
      <c r="J11" s="112" t="s">
        <v>32</v>
      </c>
      <c r="K11" s="107">
        <f>K9-K10</f>
        <v>20</v>
      </c>
      <c r="L11" s="22"/>
    </row>
    <row r="12" spans="1:14" s="3" customFormat="1" ht="15.75" customHeight="1">
      <c r="A12" s="128"/>
      <c r="B12" s="132" t="s">
        <v>8</v>
      </c>
      <c r="C12" s="130"/>
      <c r="D12" s="128"/>
      <c r="E12" s="134"/>
      <c r="F12" s="74" t="s">
        <v>17</v>
      </c>
      <c r="G12" s="16">
        <f>(G9+G10)/2</f>
        <v>112.5</v>
      </c>
      <c r="J12" s="73" t="s">
        <v>17</v>
      </c>
      <c r="K12" s="16">
        <f>(K9+K10)/2</f>
        <v>80</v>
      </c>
      <c r="M12" s="2"/>
      <c r="N12" s="2"/>
    </row>
    <row r="13" spans="1:14" s="3" customFormat="1" ht="15.75" customHeight="1">
      <c r="A13" s="128"/>
      <c r="B13" s="132" t="s">
        <v>39</v>
      </c>
      <c r="C13" s="130"/>
      <c r="D13" s="128"/>
      <c r="E13" s="135"/>
      <c r="F13" s="97" t="s">
        <v>18</v>
      </c>
      <c r="G13" s="8">
        <v>4.226</v>
      </c>
      <c r="H13" s="118"/>
      <c r="I13" s="114"/>
      <c r="J13" s="76" t="s">
        <v>18</v>
      </c>
      <c r="K13" s="8">
        <v>4.194</v>
      </c>
      <c r="M13" s="2"/>
      <c r="N13" s="2"/>
    </row>
    <row r="14" spans="1:12" s="3" customFormat="1" ht="15.75" customHeight="1">
      <c r="A14" s="132"/>
      <c r="B14" s="132" t="s">
        <v>9</v>
      </c>
      <c r="C14" s="132"/>
      <c r="D14" s="128"/>
      <c r="E14" s="136"/>
      <c r="F14" s="95" t="s">
        <v>19</v>
      </c>
      <c r="G14" s="17">
        <f>G12-K8</f>
        <v>92.5</v>
      </c>
      <c r="I14" s="23"/>
      <c r="J14" s="95" t="s">
        <v>19</v>
      </c>
      <c r="K14" s="17">
        <f>K12-K8</f>
        <v>60</v>
      </c>
      <c r="L14" s="99"/>
    </row>
    <row r="15" spans="1:12" s="3" customFormat="1" ht="15.75" customHeight="1">
      <c r="A15" s="132"/>
      <c r="B15" s="132" t="s">
        <v>40</v>
      </c>
      <c r="C15" s="132"/>
      <c r="D15" s="128"/>
      <c r="E15" s="136"/>
      <c r="F15" s="71" t="s">
        <v>20</v>
      </c>
      <c r="G15" s="106"/>
      <c r="H15" s="105">
        <f>IF(G15="",LN(I17)/LN(G24/G14),"")</f>
        <v>1.1682804797631732</v>
      </c>
      <c r="I15" s="72" t="s">
        <v>20</v>
      </c>
      <c r="J15" s="106"/>
      <c r="K15" s="15">
        <f>IF(J15="",LN(I17)/LN(K24/K14),"")</f>
        <v>1.3064184142677286</v>
      </c>
      <c r="L15" s="99"/>
    </row>
    <row r="16" spans="1:12" s="3" customFormat="1" ht="15.75" customHeight="1">
      <c r="A16" s="137" t="s">
        <v>11</v>
      </c>
      <c r="B16" s="138"/>
      <c r="C16" s="139" t="s">
        <v>10</v>
      </c>
      <c r="D16" s="139"/>
      <c r="E16" s="140"/>
      <c r="F16" s="12"/>
      <c r="G16" s="12"/>
      <c r="H16" s="74" t="s">
        <v>21</v>
      </c>
      <c r="I16" s="106">
        <v>8</v>
      </c>
      <c r="K16" s="21"/>
      <c r="L16" s="99"/>
    </row>
    <row r="17" spans="1:12" s="3" customFormat="1" ht="15.75" customHeight="1">
      <c r="A17" s="141" t="s">
        <v>34</v>
      </c>
      <c r="B17" s="142"/>
      <c r="C17" s="139" t="s">
        <v>41</v>
      </c>
      <c r="D17" s="139"/>
      <c r="E17" s="143"/>
      <c r="F17" s="12"/>
      <c r="G17" s="20"/>
      <c r="H17" s="119" t="s">
        <v>37</v>
      </c>
      <c r="I17" s="17">
        <f>(K8-I16)/(K8-G8)</f>
        <v>0.34285714285714286</v>
      </c>
      <c r="K17" s="99"/>
      <c r="L17" s="99"/>
    </row>
    <row r="18" spans="1:11" s="3" customFormat="1" ht="15.75" customHeight="1">
      <c r="A18" s="144" t="s">
        <v>35</v>
      </c>
      <c r="B18" s="145"/>
      <c r="C18" s="139" t="s">
        <v>42</v>
      </c>
      <c r="D18" s="139"/>
      <c r="E18" s="143"/>
      <c r="F18" s="77" t="s">
        <v>22</v>
      </c>
      <c r="G18" s="117">
        <f>G21*G23/(G11*G13)</f>
        <v>0.34285714285714275</v>
      </c>
      <c r="H18" s="113"/>
      <c r="I18" s="114"/>
      <c r="J18" s="78" t="s">
        <v>22</v>
      </c>
      <c r="K18" s="117">
        <f>K21*K23/(K11*K13)</f>
        <v>0.3428571428571431</v>
      </c>
    </row>
    <row r="19" spans="1:12" s="3" customFormat="1" ht="15.75" customHeight="1">
      <c r="A19" s="128"/>
      <c r="B19" s="132" t="s">
        <v>6</v>
      </c>
      <c r="C19" s="130"/>
      <c r="D19" s="128"/>
      <c r="E19" s="133"/>
      <c r="F19" s="74" t="s">
        <v>13</v>
      </c>
      <c r="G19" s="106">
        <v>70</v>
      </c>
      <c r="J19" s="73" t="s">
        <v>13</v>
      </c>
      <c r="K19" s="17">
        <f>IF(K20+I17*K11*K13/K23&gt;G19,"SOS",K20+I17*K11*K13/K23)</f>
        <v>49.88505078833066</v>
      </c>
      <c r="L19" s="22"/>
    </row>
    <row r="20" spans="1:12" s="3" customFormat="1" ht="15.75" customHeight="1">
      <c r="A20" s="128"/>
      <c r="B20" s="132" t="s">
        <v>7</v>
      </c>
      <c r="C20" s="130"/>
      <c r="D20" s="128"/>
      <c r="E20" s="133"/>
      <c r="F20" s="74" t="s">
        <v>14</v>
      </c>
      <c r="G20" s="17">
        <f>IF(G19-I17*G11*G13/G23&lt;K20,"SOS",G19-I17*G11*G13/G23)</f>
        <v>44.00273410799727</v>
      </c>
      <c r="J20" s="70" t="s">
        <v>14</v>
      </c>
      <c r="K20" s="106">
        <v>43</v>
      </c>
      <c r="L20" s="22"/>
    </row>
    <row r="21" spans="1:12" s="3" customFormat="1" ht="15.75" customHeight="1">
      <c r="A21" s="128"/>
      <c r="B21" s="132" t="s">
        <v>36</v>
      </c>
      <c r="C21" s="130"/>
      <c r="D21" s="128"/>
      <c r="E21" s="133"/>
      <c r="F21" s="98" t="s">
        <v>33</v>
      </c>
      <c r="G21" s="107">
        <f>G19-G20</f>
        <v>25.99726589200273</v>
      </c>
      <c r="I21" s="110"/>
      <c r="J21" s="108" t="s">
        <v>33</v>
      </c>
      <c r="K21" s="107">
        <f>K19-K20</f>
        <v>6.885050788330659</v>
      </c>
      <c r="L21" s="22"/>
    </row>
    <row r="22" spans="1:11" s="3" customFormat="1" ht="15.75" customHeight="1">
      <c r="A22" s="128"/>
      <c r="B22" s="132" t="s">
        <v>8</v>
      </c>
      <c r="C22" s="130"/>
      <c r="D22" s="128"/>
      <c r="E22" s="128"/>
      <c r="F22" s="74" t="s">
        <v>17</v>
      </c>
      <c r="G22" s="16">
        <f>(G19+G20)/2</f>
        <v>57.001367053998635</v>
      </c>
      <c r="J22" s="70" t="s">
        <v>17</v>
      </c>
      <c r="K22" s="16">
        <f>(K19+K20)/2</f>
        <v>46.44252539416533</v>
      </c>
    </row>
    <row r="23" spans="1:11" s="3" customFormat="1" ht="15.75" customHeight="1">
      <c r="A23" s="128"/>
      <c r="B23" s="132" t="s">
        <v>39</v>
      </c>
      <c r="C23" s="130"/>
      <c r="D23" s="128"/>
      <c r="E23" s="146"/>
      <c r="F23" s="116" t="s">
        <v>18</v>
      </c>
      <c r="G23" s="8">
        <v>4.18</v>
      </c>
      <c r="I23" s="10"/>
      <c r="J23" s="109" t="s">
        <v>18</v>
      </c>
      <c r="K23" s="8">
        <v>4.177</v>
      </c>
    </row>
    <row r="24" spans="1:12" s="3" customFormat="1" ht="15.75" customHeight="1">
      <c r="A24" s="132"/>
      <c r="B24" s="132" t="s">
        <v>43</v>
      </c>
      <c r="C24" s="132"/>
      <c r="D24" s="128"/>
      <c r="E24" s="136"/>
      <c r="F24" s="115" t="s">
        <v>19</v>
      </c>
      <c r="G24" s="17">
        <f>G22-K8</f>
        <v>37.001367053998635</v>
      </c>
      <c r="I24" s="10"/>
      <c r="J24" s="96" t="s">
        <v>19</v>
      </c>
      <c r="K24" s="17">
        <f>K22-K8</f>
        <v>26.44252539416533</v>
      </c>
      <c r="L24" s="99"/>
    </row>
    <row r="25" spans="1:12" s="3" customFormat="1" ht="15.75" customHeight="1">
      <c r="A25" s="100"/>
      <c r="B25" s="100"/>
      <c r="C25" s="100"/>
      <c r="D25" s="101"/>
      <c r="E25" s="14"/>
      <c r="F25" s="102"/>
      <c r="G25" s="11"/>
      <c r="H25" s="10"/>
      <c r="I25" s="102"/>
      <c r="J25" s="11"/>
      <c r="K25" s="99"/>
      <c r="L25" s="99"/>
    </row>
    <row r="26" spans="1:12" ht="15.75" customHeight="1">
      <c r="A26" s="9"/>
      <c r="B26" s="9"/>
      <c r="C26" s="9"/>
      <c r="D26" s="9"/>
      <c r="E26" s="151" t="s">
        <v>44</v>
      </c>
      <c r="F26" s="123"/>
      <c r="G26" s="123"/>
      <c r="H26" s="123"/>
      <c r="I26" s="123"/>
      <c r="J26" s="123"/>
      <c r="K26" s="9"/>
      <c r="L26" s="9"/>
    </row>
    <row r="27" spans="1:12" ht="15.75" customHeight="1">
      <c r="A27" s="24"/>
      <c r="B27" s="120" t="s">
        <v>40</v>
      </c>
      <c r="C27" s="152"/>
      <c r="D27" s="143"/>
      <c r="E27" s="125"/>
      <c r="F27" s="79" t="s">
        <v>20</v>
      </c>
      <c r="G27" s="25">
        <f>IF($G$15="",$H$15,$G$15)</f>
        <v>1.1682804797631732</v>
      </c>
      <c r="H27" s="26"/>
      <c r="I27" s="103"/>
      <c r="J27" s="79" t="s">
        <v>20</v>
      </c>
      <c r="K27" s="27">
        <f>IF($J$15="",$K$15,$J$15)</f>
        <v>1.3064184142677286</v>
      </c>
      <c r="L27" s="28"/>
    </row>
    <row r="28" spans="1:12" ht="15.75" customHeight="1">
      <c r="A28" s="9"/>
      <c r="B28" s="121" t="s">
        <v>6</v>
      </c>
      <c r="C28" s="124"/>
      <c r="D28" s="126"/>
      <c r="E28" s="153"/>
      <c r="F28" s="73" t="s">
        <v>13</v>
      </c>
      <c r="G28" s="29">
        <f>IF(G15="",G19,DGET(A31:F68,D33,A31:F32))</f>
        <v>70</v>
      </c>
      <c r="H28" s="104" t="s">
        <v>23</v>
      </c>
      <c r="I28" s="111">
        <f>DGET(A31:F68,G33,A31:F32)</f>
        <v>205.74</v>
      </c>
      <c r="J28" s="73" t="s">
        <v>13</v>
      </c>
      <c r="K28" s="30">
        <f>IF(J15="",ROUND(K19,2),DGET(A31:K68,I33,A31:K32))</f>
        <v>49.89</v>
      </c>
      <c r="L28" s="28"/>
    </row>
    <row r="29" spans="1:12" ht="15.75" customHeight="1" thickBot="1">
      <c r="A29" s="9"/>
      <c r="B29" s="122" t="s">
        <v>7</v>
      </c>
      <c r="C29" s="124"/>
      <c r="D29" s="126"/>
      <c r="E29" s="153"/>
      <c r="F29" s="73" t="s">
        <v>14</v>
      </c>
      <c r="G29" s="31">
        <f>IF(G15="",ROUND(G20,2),DGET(A31:F68,E33,A31:F32))</f>
        <v>44</v>
      </c>
      <c r="H29" s="1"/>
      <c r="I29" s="1"/>
      <c r="J29" s="73" t="s">
        <v>14</v>
      </c>
      <c r="K29" s="30">
        <f>IF(J15="",ROUND(K20,2),DGET(A31:K68,J33,A31:K32))</f>
        <v>43</v>
      </c>
      <c r="L29" s="28"/>
    </row>
    <row r="30" spans="1:12" ht="15.75" customHeight="1" thickBot="1">
      <c r="A30" s="9"/>
      <c r="B30" s="154"/>
      <c r="C30" s="155" t="s">
        <v>45</v>
      </c>
      <c r="D30" s="156"/>
      <c r="E30" s="32"/>
      <c r="F30" s="157"/>
      <c r="G30" s="33"/>
      <c r="H30" s="155" t="s">
        <v>46</v>
      </c>
      <c r="I30" s="156"/>
      <c r="J30" s="32"/>
      <c r="K30" s="157"/>
      <c r="L30" s="28"/>
    </row>
    <row r="31" spans="1:12" ht="15.75" customHeight="1">
      <c r="A31" s="68" t="s">
        <v>21</v>
      </c>
      <c r="B31" s="80" t="s">
        <v>24</v>
      </c>
      <c r="C31" s="81" t="s">
        <v>25</v>
      </c>
      <c r="D31" s="82" t="s">
        <v>26</v>
      </c>
      <c r="E31" s="83" t="s">
        <v>27</v>
      </c>
      <c r="F31" s="94" t="s">
        <v>16</v>
      </c>
      <c r="G31" s="9"/>
      <c r="H31" s="91" t="s">
        <v>25</v>
      </c>
      <c r="I31" s="69" t="s">
        <v>29</v>
      </c>
      <c r="J31" s="92" t="s">
        <v>28</v>
      </c>
      <c r="K31" s="93" t="s">
        <v>16</v>
      </c>
      <c r="L31" s="28"/>
    </row>
    <row r="32" spans="1:12" ht="16.5" thickBot="1">
      <c r="A32" s="89">
        <f>I16</f>
        <v>8</v>
      </c>
      <c r="B32" s="19"/>
      <c r="C32" s="19"/>
      <c r="D32" s="19"/>
      <c r="E32" s="18"/>
      <c r="F32" s="84"/>
      <c r="G32" s="13"/>
      <c r="H32" s="87"/>
      <c r="I32" s="19"/>
      <c r="J32" s="18"/>
      <c r="K32" s="88"/>
      <c r="L32" s="13"/>
    </row>
    <row r="33" spans="1:15" ht="21" thickBot="1">
      <c r="A33" s="90" t="s">
        <v>30</v>
      </c>
      <c r="B33" s="80" t="s">
        <v>24</v>
      </c>
      <c r="C33" s="81" t="s">
        <v>25</v>
      </c>
      <c r="D33" s="68" t="s">
        <v>26</v>
      </c>
      <c r="E33" s="83" t="s">
        <v>27</v>
      </c>
      <c r="F33" s="75" t="s">
        <v>16</v>
      </c>
      <c r="G33" s="85" t="s">
        <v>31</v>
      </c>
      <c r="H33" s="81" t="s">
        <v>25</v>
      </c>
      <c r="I33" s="68" t="s">
        <v>29</v>
      </c>
      <c r="J33" s="83" t="s">
        <v>28</v>
      </c>
      <c r="K33" s="86" t="s">
        <v>16</v>
      </c>
      <c r="L33" s="9"/>
      <c r="N33" s="4"/>
      <c r="O33" s="5"/>
    </row>
    <row r="34" spans="1:15" ht="12.75">
      <c r="A34" s="34">
        <f>G8</f>
        <v>-15</v>
      </c>
      <c r="B34" s="35">
        <f aca="true" t="shared" si="0" ref="B34:B68">($K$8-A34)/($K$8-$G$8)</f>
        <v>1</v>
      </c>
      <c r="C34" s="36">
        <f aca="true" t="shared" si="1" ref="C34:C68">(G$13-G$23)*(K$8+G$14*B34^(1/G$27)-G$22)/(G$12-G$22)+G$23</f>
        <v>4.226</v>
      </c>
      <c r="D34" s="37">
        <f aca="true" t="shared" si="2" ref="D34:D68">ROUND($K$8+$G$14*B34^(1/G$27)+($G$11/2)*(G$13/C34)*B34,2)</f>
        <v>150</v>
      </c>
      <c r="E34" s="38">
        <f aca="true" t="shared" si="3" ref="E34:E68">ROUND($K$8+$G$14*B34^(1/G$27)-($G$11/2)*(G$13/C34)*B34,2)</f>
        <v>75</v>
      </c>
      <c r="F34" s="39">
        <f aca="true" t="shared" si="4" ref="F34:F68">ROUND(I$7*(D34-E34)*C34/(G$11*G$13),2)</f>
        <v>600</v>
      </c>
      <c r="G34" s="40">
        <f aca="true" t="shared" si="5" ref="G34:G68">ROUND(I$7*B34,2)</f>
        <v>600</v>
      </c>
      <c r="H34" s="41">
        <f aca="true" t="shared" si="6" ref="H34:H68">(K$13-K$23)*(K$8+K$14*B34^(1/K$27)-K$22)/(K$12-K$22)+K$23</f>
        <v>4.194</v>
      </c>
      <c r="I34" s="42">
        <f aca="true" t="shared" si="7" ref="I34:I68">ROUND($K$8+$K$14*B34^(1/K$27)+($K$11/2)*(K$13/H34)*B34,2)</f>
        <v>90</v>
      </c>
      <c r="J34" s="42">
        <f aca="true" t="shared" si="8" ref="J34:J68">ROUND($K$8+$K$14*B34^(1/K$27)-($K$11/2)*(K$13/H34)*B34,2)</f>
        <v>70</v>
      </c>
      <c r="K34" s="43">
        <f aca="true" t="shared" si="9" ref="K34:K68">ROUND(I$7*(I34-J34)*H34/(K$11*K$13),2)</f>
        <v>600</v>
      </c>
      <c r="L34" s="9"/>
      <c r="N34" s="6"/>
      <c r="O34" s="7"/>
    </row>
    <row r="35" spans="1:15" ht="12.75">
      <c r="A35" s="34">
        <f aca="true" t="shared" si="10" ref="A35:A66">A34+1</f>
        <v>-14</v>
      </c>
      <c r="B35" s="44">
        <f t="shared" si="0"/>
        <v>0.9714285714285714</v>
      </c>
      <c r="C35" s="45">
        <f t="shared" si="1"/>
        <v>4.224121095417952</v>
      </c>
      <c r="D35" s="46">
        <f t="shared" si="2"/>
        <v>146.68</v>
      </c>
      <c r="E35" s="47">
        <f t="shared" si="3"/>
        <v>73.79</v>
      </c>
      <c r="F35" s="48">
        <f t="shared" si="4"/>
        <v>582.86</v>
      </c>
      <c r="G35" s="40">
        <f t="shared" si="5"/>
        <v>582.86</v>
      </c>
      <c r="H35" s="49">
        <f t="shared" si="6"/>
        <v>4.19333299260655</v>
      </c>
      <c r="I35" s="50">
        <f t="shared" si="7"/>
        <v>88.4</v>
      </c>
      <c r="J35" s="50">
        <f t="shared" si="8"/>
        <v>68.97</v>
      </c>
      <c r="K35" s="51">
        <f t="shared" si="9"/>
        <v>582.81</v>
      </c>
      <c r="L35" s="9"/>
      <c r="N35" s="6"/>
      <c r="O35" s="7"/>
    </row>
    <row r="36" spans="1:15" ht="12.75">
      <c r="A36" s="34">
        <f t="shared" si="10"/>
        <v>-13</v>
      </c>
      <c r="B36" s="44">
        <f t="shared" si="0"/>
        <v>0.9428571428571428</v>
      </c>
      <c r="C36" s="45">
        <f t="shared" si="1"/>
        <v>4.222234212726536</v>
      </c>
      <c r="D36" s="46">
        <f t="shared" si="2"/>
        <v>143.35</v>
      </c>
      <c r="E36" s="47">
        <f t="shared" si="3"/>
        <v>72.57</v>
      </c>
      <c r="F36" s="48">
        <f t="shared" si="4"/>
        <v>565.74</v>
      </c>
      <c r="G36" s="40">
        <f t="shared" si="5"/>
        <v>565.71</v>
      </c>
      <c r="H36" s="49">
        <f t="shared" si="6"/>
        <v>4.192661367219079</v>
      </c>
      <c r="I36" s="50">
        <f t="shared" si="7"/>
        <v>86.79</v>
      </c>
      <c r="J36" s="50">
        <f t="shared" si="8"/>
        <v>67.93</v>
      </c>
      <c r="K36" s="51">
        <f t="shared" si="9"/>
        <v>565.62</v>
      </c>
      <c r="L36" s="9"/>
      <c r="N36" s="6"/>
      <c r="O36" s="7"/>
    </row>
    <row r="37" spans="1:15" ht="12.75">
      <c r="A37" s="34">
        <f t="shared" si="10"/>
        <v>-12</v>
      </c>
      <c r="B37" s="44">
        <f t="shared" si="0"/>
        <v>0.9142857142857143</v>
      </c>
      <c r="C37" s="45">
        <f t="shared" si="1"/>
        <v>4.220339074652997</v>
      </c>
      <c r="D37" s="46">
        <f t="shared" si="2"/>
        <v>140</v>
      </c>
      <c r="E37" s="47">
        <f t="shared" si="3"/>
        <v>71.34</v>
      </c>
      <c r="F37" s="48">
        <f t="shared" si="4"/>
        <v>548.54</v>
      </c>
      <c r="G37" s="40">
        <f t="shared" si="5"/>
        <v>548.57</v>
      </c>
      <c r="H37" s="49">
        <f t="shared" si="6"/>
        <v>4.19198495040792</v>
      </c>
      <c r="I37" s="50">
        <f t="shared" si="7"/>
        <v>85.17</v>
      </c>
      <c r="J37" s="50">
        <f t="shared" si="8"/>
        <v>66.88</v>
      </c>
      <c r="K37" s="51">
        <f t="shared" si="9"/>
        <v>548.44</v>
      </c>
      <c r="L37" s="9"/>
      <c r="N37" s="6"/>
      <c r="O37" s="7"/>
    </row>
    <row r="38" spans="1:15" ht="12.75">
      <c r="A38" s="34">
        <f t="shared" si="10"/>
        <v>-11</v>
      </c>
      <c r="B38" s="52">
        <f t="shared" si="0"/>
        <v>0.8857142857142857</v>
      </c>
      <c r="C38" s="53">
        <f t="shared" si="1"/>
        <v>4.218435385296439</v>
      </c>
      <c r="D38" s="54">
        <f t="shared" si="2"/>
        <v>136.65</v>
      </c>
      <c r="E38" s="55">
        <f t="shared" si="3"/>
        <v>70.1</v>
      </c>
      <c r="F38" s="56">
        <f t="shared" si="4"/>
        <v>531.45</v>
      </c>
      <c r="G38" s="57">
        <f t="shared" si="5"/>
        <v>531.43</v>
      </c>
      <c r="H38" s="58">
        <f t="shared" si="6"/>
        <v>4.191303556582824</v>
      </c>
      <c r="I38" s="59">
        <f t="shared" si="7"/>
        <v>83.54</v>
      </c>
      <c r="J38" s="59">
        <f t="shared" si="8"/>
        <v>65.81</v>
      </c>
      <c r="K38" s="60">
        <f t="shared" si="9"/>
        <v>531.56</v>
      </c>
      <c r="L38" s="9"/>
      <c r="N38" s="6"/>
      <c r="O38" s="7"/>
    </row>
    <row r="39" spans="1:15" ht="12.75">
      <c r="A39" s="61">
        <f t="shared" si="10"/>
        <v>-10</v>
      </c>
      <c r="B39" s="62">
        <f t="shared" si="0"/>
        <v>0.8571428571428571</v>
      </c>
      <c r="C39" s="36">
        <f t="shared" si="1"/>
        <v>4.216522828232934</v>
      </c>
      <c r="D39" s="42">
        <f t="shared" si="2"/>
        <v>133.28</v>
      </c>
      <c r="E39" s="42">
        <f t="shared" si="3"/>
        <v>68.85</v>
      </c>
      <c r="F39" s="39">
        <f t="shared" si="4"/>
        <v>514.28</v>
      </c>
      <c r="G39" s="63">
        <f t="shared" si="5"/>
        <v>514.29</v>
      </c>
      <c r="H39" s="41">
        <f t="shared" si="6"/>
        <v>4.190616986718508</v>
      </c>
      <c r="I39" s="42">
        <f t="shared" si="7"/>
        <v>81.9</v>
      </c>
      <c r="J39" s="42">
        <f t="shared" si="8"/>
        <v>64.74</v>
      </c>
      <c r="K39" s="43">
        <f t="shared" si="9"/>
        <v>514.38</v>
      </c>
      <c r="L39" s="9"/>
      <c r="N39" s="6"/>
      <c r="O39" s="7"/>
    </row>
    <row r="40" spans="1:15" ht="12.75">
      <c r="A40" s="61">
        <f t="shared" si="10"/>
        <v>-9</v>
      </c>
      <c r="B40" s="64">
        <f t="shared" si="0"/>
        <v>0.8285714285714286</v>
      </c>
      <c r="C40" s="45">
        <f t="shared" si="1"/>
        <v>4.214601064358036</v>
      </c>
      <c r="D40" s="50">
        <f t="shared" si="2"/>
        <v>129.9</v>
      </c>
      <c r="E40" s="50">
        <f t="shared" si="3"/>
        <v>67.59</v>
      </c>
      <c r="F40" s="48">
        <f t="shared" si="4"/>
        <v>497.14</v>
      </c>
      <c r="G40" s="40">
        <f t="shared" si="5"/>
        <v>497.14</v>
      </c>
      <c r="H40" s="49">
        <f t="shared" si="6"/>
        <v>4.189925026899471</v>
      </c>
      <c r="I40" s="50">
        <f t="shared" si="7"/>
        <v>80.25</v>
      </c>
      <c r="J40" s="50">
        <f t="shared" si="8"/>
        <v>63.66</v>
      </c>
      <c r="K40" s="51">
        <f t="shared" si="9"/>
        <v>497.22</v>
      </c>
      <c r="L40" s="9"/>
      <c r="N40" s="6"/>
      <c r="O40" s="7"/>
    </row>
    <row r="41" spans="1:15" ht="12.75">
      <c r="A41" s="61">
        <f t="shared" si="10"/>
        <v>-8</v>
      </c>
      <c r="B41" s="64">
        <f t="shared" si="0"/>
        <v>0.8</v>
      </c>
      <c r="C41" s="45">
        <f t="shared" si="1"/>
        <v>4.212669729419953</v>
      </c>
      <c r="D41" s="50">
        <f t="shared" si="2"/>
        <v>126.51</v>
      </c>
      <c r="E41" s="50">
        <f t="shared" si="3"/>
        <v>66.32</v>
      </c>
      <c r="F41" s="48">
        <f t="shared" si="4"/>
        <v>480</v>
      </c>
      <c r="G41" s="40">
        <f t="shared" si="5"/>
        <v>480</v>
      </c>
      <c r="H41" s="49">
        <f t="shared" si="6"/>
        <v>4.189227446651258</v>
      </c>
      <c r="I41" s="50">
        <f t="shared" si="7"/>
        <v>78.59</v>
      </c>
      <c r="J41" s="50">
        <f t="shared" si="8"/>
        <v>62.57</v>
      </c>
      <c r="K41" s="51">
        <f t="shared" si="9"/>
        <v>480.05</v>
      </c>
      <c r="L41" s="9"/>
      <c r="N41" s="6"/>
      <c r="O41" s="7"/>
    </row>
    <row r="42" spans="1:15" ht="12.75">
      <c r="A42" s="61">
        <f t="shared" si="10"/>
        <v>-7</v>
      </c>
      <c r="B42" s="64">
        <f t="shared" si="0"/>
        <v>0.7714285714285715</v>
      </c>
      <c r="C42" s="45">
        <f t="shared" si="1"/>
        <v>4.210728431186327</v>
      </c>
      <c r="D42" s="50">
        <f t="shared" si="2"/>
        <v>123.11</v>
      </c>
      <c r="E42" s="50">
        <f t="shared" si="3"/>
        <v>65.04</v>
      </c>
      <c r="F42" s="48">
        <f t="shared" si="4"/>
        <v>462.88</v>
      </c>
      <c r="G42" s="40">
        <f t="shared" si="5"/>
        <v>462.86</v>
      </c>
      <c r="H42" s="49">
        <f t="shared" si="6"/>
        <v>4.188523997018086</v>
      </c>
      <c r="I42" s="50">
        <f t="shared" si="7"/>
        <v>76.91</v>
      </c>
      <c r="J42" s="50">
        <f t="shared" si="8"/>
        <v>61.47</v>
      </c>
      <c r="K42" s="51">
        <f t="shared" si="9"/>
        <v>462.6</v>
      </c>
      <c r="L42" s="9"/>
      <c r="N42" s="6"/>
      <c r="O42" s="7"/>
    </row>
    <row r="43" spans="1:15" ht="12.75">
      <c r="A43" s="61">
        <f t="shared" si="10"/>
        <v>-6</v>
      </c>
      <c r="B43" s="65">
        <f t="shared" si="0"/>
        <v>0.7428571428571429</v>
      </c>
      <c r="C43" s="53">
        <f t="shared" si="1"/>
        <v>4.208776746174564</v>
      </c>
      <c r="D43" s="59">
        <f t="shared" si="2"/>
        <v>119.69</v>
      </c>
      <c r="E43" s="59">
        <f t="shared" si="3"/>
        <v>63.75</v>
      </c>
      <c r="F43" s="56">
        <f t="shared" si="4"/>
        <v>445.7</v>
      </c>
      <c r="G43" s="57">
        <f t="shared" si="5"/>
        <v>445.71</v>
      </c>
      <c r="H43" s="58">
        <f t="shared" si="6"/>
        <v>4.187814408337333</v>
      </c>
      <c r="I43" s="59">
        <f t="shared" si="7"/>
        <v>75.23</v>
      </c>
      <c r="J43" s="59">
        <f t="shared" si="8"/>
        <v>60.35</v>
      </c>
      <c r="K43" s="60">
        <f t="shared" si="9"/>
        <v>445.74</v>
      </c>
      <c r="L43" s="9"/>
      <c r="N43" s="6"/>
      <c r="O43" s="7"/>
    </row>
    <row r="44" spans="1:15" ht="12.75">
      <c r="A44" s="61">
        <f t="shared" si="10"/>
        <v>-5</v>
      </c>
      <c r="B44" s="62">
        <f t="shared" si="0"/>
        <v>0.7142857142857143</v>
      </c>
      <c r="C44" s="36">
        <f t="shared" si="1"/>
        <v>4.206814215858997</v>
      </c>
      <c r="D44" s="42">
        <f t="shared" si="2"/>
        <v>116.26</v>
      </c>
      <c r="E44" s="42">
        <f t="shared" si="3"/>
        <v>62.44</v>
      </c>
      <c r="F44" s="39">
        <f t="shared" si="4"/>
        <v>428.61</v>
      </c>
      <c r="G44" s="63">
        <f t="shared" si="5"/>
        <v>428.57</v>
      </c>
      <c r="H44" s="41">
        <f t="shared" si="6"/>
        <v>4.187098387649554</v>
      </c>
      <c r="I44" s="42">
        <f t="shared" si="7"/>
        <v>73.53</v>
      </c>
      <c r="J44" s="42">
        <f t="shared" si="8"/>
        <v>59.22</v>
      </c>
      <c r="K44" s="43">
        <f t="shared" si="9"/>
        <v>428.59</v>
      </c>
      <c r="L44" s="9"/>
      <c r="N44" s="6"/>
      <c r="O44" s="7"/>
    </row>
    <row r="45" spans="1:15" ht="12.75">
      <c r="A45" s="61">
        <f t="shared" si="10"/>
        <v>-4</v>
      </c>
      <c r="B45" s="64">
        <f t="shared" si="0"/>
        <v>0.6857142857142857</v>
      </c>
      <c r="C45" s="45">
        <f t="shared" si="1"/>
        <v>4.20484034224677</v>
      </c>
      <c r="D45" s="50">
        <f t="shared" si="2"/>
        <v>112.81</v>
      </c>
      <c r="E45" s="50">
        <f t="shared" si="3"/>
        <v>61.13</v>
      </c>
      <c r="F45" s="48">
        <f t="shared" si="4"/>
        <v>411.37</v>
      </c>
      <c r="G45" s="40">
        <f t="shared" si="5"/>
        <v>411.43</v>
      </c>
      <c r="H45" s="49">
        <f t="shared" si="6"/>
        <v>4.186375615667209</v>
      </c>
      <c r="I45" s="50">
        <f t="shared" si="7"/>
        <v>71.82</v>
      </c>
      <c r="J45" s="50">
        <f t="shared" si="8"/>
        <v>58.08</v>
      </c>
      <c r="K45" s="51">
        <f t="shared" si="9"/>
        <v>411.45</v>
      </c>
      <c r="L45" s="9"/>
      <c r="N45" s="6"/>
      <c r="O45" s="7"/>
    </row>
    <row r="46" spans="1:15" ht="12.75">
      <c r="A46" s="61">
        <f t="shared" si="10"/>
        <v>-3</v>
      </c>
      <c r="B46" s="64">
        <f t="shared" si="0"/>
        <v>0.6571428571428571</v>
      </c>
      <c r="C46" s="45">
        <f t="shared" si="1"/>
        <v>4.202854582686548</v>
      </c>
      <c r="D46" s="50">
        <f t="shared" si="2"/>
        <v>109.35</v>
      </c>
      <c r="E46" s="50">
        <f t="shared" si="3"/>
        <v>59.8</v>
      </c>
      <c r="F46" s="48">
        <f t="shared" si="4"/>
        <v>394.23</v>
      </c>
      <c r="G46" s="40">
        <f t="shared" si="5"/>
        <v>394.29</v>
      </c>
      <c r="H46" s="49">
        <f t="shared" si="6"/>
        <v>4.18564574320527</v>
      </c>
      <c r="I46" s="50">
        <f t="shared" si="7"/>
        <v>70.09</v>
      </c>
      <c r="J46" s="50">
        <f t="shared" si="8"/>
        <v>56.92</v>
      </c>
      <c r="K46" s="51">
        <f t="shared" si="9"/>
        <v>394.31</v>
      </c>
      <c r="L46" s="9"/>
      <c r="N46" s="6"/>
      <c r="O46" s="7"/>
    </row>
    <row r="47" spans="1:15" ht="12.75">
      <c r="A47" s="61">
        <f t="shared" si="10"/>
        <v>-2</v>
      </c>
      <c r="B47" s="64">
        <f t="shared" si="0"/>
        <v>0.6285714285714286</v>
      </c>
      <c r="C47" s="45">
        <f t="shared" si="1"/>
        <v>4.200856343737623</v>
      </c>
      <c r="D47" s="50">
        <f t="shared" si="2"/>
        <v>105.88</v>
      </c>
      <c r="E47" s="50">
        <f t="shared" si="3"/>
        <v>58.45</v>
      </c>
      <c r="F47" s="48">
        <f t="shared" si="4"/>
        <v>377.18</v>
      </c>
      <c r="G47" s="40">
        <f t="shared" si="5"/>
        <v>377.14</v>
      </c>
      <c r="H47" s="49">
        <f t="shared" si="6"/>
        <v>4.184908386950398</v>
      </c>
      <c r="I47" s="50">
        <f t="shared" si="7"/>
        <v>68.35</v>
      </c>
      <c r="J47" s="50">
        <f t="shared" si="8"/>
        <v>55.75</v>
      </c>
      <c r="K47" s="51">
        <f t="shared" si="9"/>
        <v>377.18</v>
      </c>
      <c r="L47" s="9"/>
      <c r="N47" s="6"/>
      <c r="O47" s="7"/>
    </row>
    <row r="48" spans="1:15" ht="12.75">
      <c r="A48" s="61">
        <f t="shared" si="10"/>
        <v>-1</v>
      </c>
      <c r="B48" s="65">
        <f t="shared" si="0"/>
        <v>0.6</v>
      </c>
      <c r="C48" s="53">
        <f t="shared" si="1"/>
        <v>4.19884497387862</v>
      </c>
      <c r="D48" s="59">
        <f t="shared" si="2"/>
        <v>102.38</v>
      </c>
      <c r="E48" s="59">
        <f t="shared" si="3"/>
        <v>57.09</v>
      </c>
      <c r="F48" s="56">
        <f t="shared" si="4"/>
        <v>359.99</v>
      </c>
      <c r="G48" s="57">
        <f t="shared" si="5"/>
        <v>360</v>
      </c>
      <c r="H48" s="58">
        <f t="shared" si="6"/>
        <v>4.184163124410205</v>
      </c>
      <c r="I48" s="59">
        <f t="shared" si="7"/>
        <v>66.6</v>
      </c>
      <c r="J48" s="59">
        <f t="shared" si="8"/>
        <v>54.57</v>
      </c>
      <c r="K48" s="60">
        <f t="shared" si="9"/>
        <v>360.05</v>
      </c>
      <c r="L48" s="9"/>
      <c r="N48" s="6"/>
      <c r="O48" s="7"/>
    </row>
    <row r="49" spans="1:15" ht="12.75">
      <c r="A49" s="61">
        <f t="shared" si="10"/>
        <v>0</v>
      </c>
      <c r="B49" s="62">
        <f t="shared" si="0"/>
        <v>0.5714285714285714</v>
      </c>
      <c r="C49" s="36">
        <f t="shared" si="1"/>
        <v>4.196819754770023</v>
      </c>
      <c r="D49" s="42">
        <f t="shared" si="2"/>
        <v>98.87</v>
      </c>
      <c r="E49" s="42">
        <f t="shared" si="3"/>
        <v>55.72</v>
      </c>
      <c r="F49" s="39">
        <f t="shared" si="4"/>
        <v>342.82</v>
      </c>
      <c r="G49" s="63">
        <f t="shared" si="5"/>
        <v>342.86</v>
      </c>
      <c r="H49" s="41">
        <f t="shared" si="6"/>
        <v>4.183409487836676</v>
      </c>
      <c r="I49" s="42">
        <f t="shared" si="7"/>
        <v>64.82</v>
      </c>
      <c r="J49" s="42">
        <f t="shared" si="8"/>
        <v>53.37</v>
      </c>
      <c r="K49" s="43">
        <f t="shared" si="9"/>
        <v>342.63</v>
      </c>
      <c r="L49" s="9"/>
      <c r="N49" s="6"/>
      <c r="O49" s="7"/>
    </row>
    <row r="50" spans="1:15" ht="12.75">
      <c r="A50" s="61">
        <f t="shared" si="10"/>
        <v>1</v>
      </c>
      <c r="B50" s="64">
        <f t="shared" si="0"/>
        <v>0.5428571428571428</v>
      </c>
      <c r="C50" s="45">
        <f t="shared" si="1"/>
        <v>4.194779890696417</v>
      </c>
      <c r="D50" s="50">
        <f t="shared" si="2"/>
        <v>95.34</v>
      </c>
      <c r="E50" s="50">
        <f t="shared" si="3"/>
        <v>54.32</v>
      </c>
      <c r="F50" s="48">
        <f t="shared" si="4"/>
        <v>325.74</v>
      </c>
      <c r="G50" s="40">
        <f t="shared" si="5"/>
        <v>325.71</v>
      </c>
      <c r="H50" s="49">
        <f t="shared" si="6"/>
        <v>4.1826469568531515</v>
      </c>
      <c r="I50" s="50">
        <f t="shared" si="7"/>
        <v>63.03</v>
      </c>
      <c r="J50" s="50">
        <f t="shared" si="8"/>
        <v>52.15</v>
      </c>
      <c r="K50" s="51">
        <f t="shared" si="9"/>
        <v>325.52</v>
      </c>
      <c r="L50" s="9"/>
      <c r="N50" s="6"/>
      <c r="O50" s="7"/>
    </row>
    <row r="51" spans="1:15" ht="12.75">
      <c r="A51" s="61">
        <f t="shared" si="10"/>
        <v>2</v>
      </c>
      <c r="B51" s="64">
        <f t="shared" si="0"/>
        <v>0.5142857142857142</v>
      </c>
      <c r="C51" s="45">
        <f t="shared" si="1"/>
        <v>4.192724495692573</v>
      </c>
      <c r="D51" s="50">
        <f t="shared" si="2"/>
        <v>91.79</v>
      </c>
      <c r="E51" s="50">
        <f t="shared" si="3"/>
        <v>52.91</v>
      </c>
      <c r="F51" s="48">
        <f t="shared" si="4"/>
        <v>308.59</v>
      </c>
      <c r="G51" s="40">
        <f t="shared" si="5"/>
        <v>308.57</v>
      </c>
      <c r="H51" s="49">
        <f t="shared" si="6"/>
        <v>4.181874949424615</v>
      </c>
      <c r="I51" s="50">
        <f t="shared" si="7"/>
        <v>61.22</v>
      </c>
      <c r="J51" s="50">
        <f t="shared" si="8"/>
        <v>50.91</v>
      </c>
      <c r="K51" s="51">
        <f t="shared" si="9"/>
        <v>308.41</v>
      </c>
      <c r="L51" s="9"/>
      <c r="N51" s="6"/>
      <c r="O51" s="7"/>
    </row>
    <row r="52" spans="1:15" ht="12.75">
      <c r="A52" s="61">
        <f t="shared" si="10"/>
        <v>3</v>
      </c>
      <c r="B52" s="64">
        <f t="shared" si="0"/>
        <v>0.4857142857142857</v>
      </c>
      <c r="C52" s="45">
        <f t="shared" si="1"/>
        <v>4.190652577687097</v>
      </c>
      <c r="D52" s="50">
        <f t="shared" si="2"/>
        <v>88.22</v>
      </c>
      <c r="E52" s="50">
        <f t="shared" si="3"/>
        <v>51.49</v>
      </c>
      <c r="F52" s="48">
        <f t="shared" si="4"/>
        <v>291.38</v>
      </c>
      <c r="G52" s="40">
        <f t="shared" si="5"/>
        <v>291.43</v>
      </c>
      <c r="H52" s="49">
        <f t="shared" si="6"/>
        <v>4.181092810685162</v>
      </c>
      <c r="I52" s="50">
        <f t="shared" si="7"/>
        <v>59.39</v>
      </c>
      <c r="J52" s="50">
        <f t="shared" si="8"/>
        <v>49.65</v>
      </c>
      <c r="K52" s="51">
        <f t="shared" si="9"/>
        <v>291.3</v>
      </c>
      <c r="L52" s="9"/>
      <c r="N52" s="6"/>
      <c r="O52" s="7"/>
    </row>
    <row r="53" spans="1:15" ht="12.75">
      <c r="A53" s="61">
        <f t="shared" si="10"/>
        <v>4</v>
      </c>
      <c r="B53" s="65">
        <f t="shared" si="0"/>
        <v>0.45714285714285713</v>
      </c>
      <c r="C53" s="53">
        <f t="shared" si="1"/>
        <v>4.188563018754663</v>
      </c>
      <c r="D53" s="59">
        <f t="shared" si="2"/>
        <v>84.63</v>
      </c>
      <c r="E53" s="59">
        <f t="shared" si="3"/>
        <v>50.04</v>
      </c>
      <c r="F53" s="56">
        <f t="shared" si="4"/>
        <v>274.27</v>
      </c>
      <c r="G53" s="57">
        <f t="shared" si="5"/>
        <v>274.29</v>
      </c>
      <c r="H53" s="58">
        <f t="shared" si="6"/>
        <v>4.180299798956359</v>
      </c>
      <c r="I53" s="59">
        <f t="shared" si="7"/>
        <v>57.54</v>
      </c>
      <c r="J53" s="59">
        <f t="shared" si="8"/>
        <v>48.37</v>
      </c>
      <c r="K53" s="60">
        <f t="shared" si="9"/>
        <v>274.2</v>
      </c>
      <c r="L53" s="9"/>
      <c r="N53" s="6"/>
      <c r="O53" s="7"/>
    </row>
    <row r="54" spans="1:15" ht="12.75">
      <c r="A54" s="61">
        <f t="shared" si="10"/>
        <v>5</v>
      </c>
      <c r="B54" s="62">
        <f t="shared" si="0"/>
        <v>0.42857142857142855</v>
      </c>
      <c r="C54" s="36">
        <f t="shared" si="1"/>
        <v>4.186454550216017</v>
      </c>
      <c r="D54" s="42">
        <f t="shared" si="2"/>
        <v>81.01</v>
      </c>
      <c r="E54" s="42">
        <f t="shared" si="3"/>
        <v>48.57</v>
      </c>
      <c r="F54" s="39">
        <f t="shared" si="4"/>
        <v>257.09</v>
      </c>
      <c r="G54" s="63">
        <f t="shared" si="5"/>
        <v>257.14</v>
      </c>
      <c r="H54" s="41">
        <f t="shared" si="6"/>
        <v>4.17949506802777</v>
      </c>
      <c r="I54" s="42">
        <f t="shared" si="7"/>
        <v>55.67</v>
      </c>
      <c r="J54" s="42">
        <f t="shared" si="8"/>
        <v>47.07</v>
      </c>
      <c r="K54" s="43">
        <f t="shared" si="9"/>
        <v>257.11</v>
      </c>
      <c r="L54" s="9"/>
      <c r="N54" s="6"/>
      <c r="O54" s="7"/>
    </row>
    <row r="55" spans="1:15" ht="12.75">
      <c r="A55" s="61">
        <f t="shared" si="10"/>
        <v>6</v>
      </c>
      <c r="B55" s="64">
        <f t="shared" si="0"/>
        <v>0.4</v>
      </c>
      <c r="C55" s="45">
        <f t="shared" si="1"/>
        <v>4.184325720803757</v>
      </c>
      <c r="D55" s="50">
        <f t="shared" si="2"/>
        <v>77.37</v>
      </c>
      <c r="E55" s="50">
        <f t="shared" si="3"/>
        <v>47.07</v>
      </c>
      <c r="F55" s="48">
        <f t="shared" si="4"/>
        <v>240.01</v>
      </c>
      <c r="G55" s="40">
        <f t="shared" si="5"/>
        <v>240</v>
      </c>
      <c r="H55" s="49">
        <f t="shared" si="6"/>
        <v>4.178677644380282</v>
      </c>
      <c r="I55" s="50">
        <f t="shared" si="7"/>
        <v>53.77</v>
      </c>
      <c r="J55" s="50">
        <f t="shared" si="8"/>
        <v>45.74</v>
      </c>
      <c r="K55" s="51">
        <f t="shared" si="9"/>
        <v>240.02</v>
      </c>
      <c r="L55" s="9"/>
      <c r="N55" s="6"/>
      <c r="O55" s="7"/>
    </row>
    <row r="56" spans="1:15" ht="12.75">
      <c r="A56" s="61">
        <f t="shared" si="10"/>
        <v>7</v>
      </c>
      <c r="B56" s="64">
        <f t="shared" si="0"/>
        <v>0.37142857142857144</v>
      </c>
      <c r="C56" s="45">
        <f t="shared" si="1"/>
        <v>4.182174855322109</v>
      </c>
      <c r="D56" s="50">
        <f t="shared" si="2"/>
        <v>73.7</v>
      </c>
      <c r="E56" s="50">
        <f t="shared" si="3"/>
        <v>45.55</v>
      </c>
      <c r="F56" s="48">
        <f t="shared" si="4"/>
        <v>222.86</v>
      </c>
      <c r="G56" s="40">
        <f t="shared" si="5"/>
        <v>222.86</v>
      </c>
      <c r="H56" s="49">
        <f t="shared" si="6"/>
        <v>4.17784639743762</v>
      </c>
      <c r="I56" s="50">
        <f t="shared" si="7"/>
        <v>51.84</v>
      </c>
      <c r="J56" s="50">
        <f t="shared" si="8"/>
        <v>44.38</v>
      </c>
      <c r="K56" s="51">
        <f t="shared" si="9"/>
        <v>222.94</v>
      </c>
      <c r="L56" s="9"/>
      <c r="N56" s="6"/>
      <c r="O56" s="7"/>
    </row>
    <row r="57" spans="1:15" ht="12.75">
      <c r="A57" s="61">
        <f t="shared" si="10"/>
        <v>8</v>
      </c>
      <c r="B57" s="64">
        <f t="shared" si="0"/>
        <v>0.34285714285714286</v>
      </c>
      <c r="C57" s="45">
        <f t="shared" si="1"/>
        <v>4.18</v>
      </c>
      <c r="D57" s="50">
        <f t="shared" si="2"/>
        <v>70</v>
      </c>
      <c r="E57" s="50">
        <f t="shared" si="3"/>
        <v>44</v>
      </c>
      <c r="F57" s="48">
        <f t="shared" si="4"/>
        <v>205.74</v>
      </c>
      <c r="G57" s="40">
        <f t="shared" si="5"/>
        <v>205.71</v>
      </c>
      <c r="H57" s="49">
        <f t="shared" si="6"/>
        <v>4.177</v>
      </c>
      <c r="I57" s="50">
        <f t="shared" si="7"/>
        <v>49.89</v>
      </c>
      <c r="J57" s="50">
        <f t="shared" si="8"/>
        <v>43</v>
      </c>
      <c r="K57" s="51">
        <f t="shared" si="9"/>
        <v>205.86</v>
      </c>
      <c r="L57" s="9"/>
      <c r="N57" s="6"/>
      <c r="O57" s="7"/>
    </row>
    <row r="58" spans="1:15" ht="12.75">
      <c r="A58" s="61">
        <f t="shared" si="10"/>
        <v>9</v>
      </c>
      <c r="B58" s="65">
        <f t="shared" si="0"/>
        <v>0.3142857142857143</v>
      </c>
      <c r="C58" s="53">
        <f t="shared" si="1"/>
        <v>4.1777988487665825</v>
      </c>
      <c r="D58" s="59">
        <f t="shared" si="2"/>
        <v>66.27</v>
      </c>
      <c r="E58" s="59">
        <f t="shared" si="3"/>
        <v>42.42</v>
      </c>
      <c r="F58" s="56">
        <f t="shared" si="4"/>
        <v>188.62</v>
      </c>
      <c r="G58" s="57">
        <f t="shared" si="5"/>
        <v>188.57</v>
      </c>
      <c r="H58" s="58">
        <f t="shared" si="6"/>
        <v>4.1761368745114575</v>
      </c>
      <c r="I58" s="59">
        <f t="shared" si="7"/>
        <v>47.9</v>
      </c>
      <c r="J58" s="59">
        <f t="shared" si="8"/>
        <v>41.58</v>
      </c>
      <c r="K58" s="60">
        <f t="shared" si="9"/>
        <v>188.79</v>
      </c>
      <c r="L58" s="9"/>
      <c r="N58" s="6"/>
      <c r="O58" s="7"/>
    </row>
    <row r="59" spans="1:15" ht="12.75">
      <c r="A59" s="61">
        <f t="shared" si="10"/>
        <v>10</v>
      </c>
      <c r="B59" s="62">
        <f t="shared" si="0"/>
        <v>0.2857142857142857</v>
      </c>
      <c r="C59" s="36">
        <f t="shared" si="1"/>
        <v>4.175568641409718</v>
      </c>
      <c r="D59" s="42">
        <f t="shared" si="2"/>
        <v>62.5</v>
      </c>
      <c r="E59" s="42">
        <f t="shared" si="3"/>
        <v>40.81</v>
      </c>
      <c r="F59" s="39">
        <f t="shared" si="4"/>
        <v>171.45</v>
      </c>
      <c r="G59" s="63">
        <f t="shared" si="5"/>
        <v>171.43</v>
      </c>
      <c r="H59" s="41">
        <f t="shared" si="6"/>
        <v>4.175255118303319</v>
      </c>
      <c r="I59" s="42">
        <f t="shared" si="7"/>
        <v>45.87</v>
      </c>
      <c r="J59" s="42">
        <f t="shared" si="8"/>
        <v>40.13</v>
      </c>
      <c r="K59" s="43">
        <f t="shared" si="9"/>
        <v>171.43</v>
      </c>
      <c r="L59" s="9"/>
      <c r="N59" s="6"/>
      <c r="O59" s="7"/>
    </row>
    <row r="60" spans="1:15" ht="12.75">
      <c r="A60" s="61">
        <f t="shared" si="10"/>
        <v>11</v>
      </c>
      <c r="B60" s="64">
        <f t="shared" si="0"/>
        <v>0.2571428571428571</v>
      </c>
      <c r="C60" s="45">
        <f t="shared" si="1"/>
        <v>4.1733060189341336</v>
      </c>
      <c r="D60" s="50">
        <f t="shared" si="2"/>
        <v>58.69</v>
      </c>
      <c r="E60" s="50">
        <f t="shared" si="3"/>
        <v>39.16</v>
      </c>
      <c r="F60" s="48">
        <f t="shared" si="4"/>
        <v>154.29</v>
      </c>
      <c r="G60" s="40">
        <f t="shared" si="5"/>
        <v>154.29</v>
      </c>
      <c r="H60" s="49">
        <f t="shared" si="6"/>
        <v>4.17435239659305</v>
      </c>
      <c r="I60" s="50">
        <f t="shared" si="7"/>
        <v>43.8</v>
      </c>
      <c r="J60" s="50">
        <f t="shared" si="8"/>
        <v>38.63</v>
      </c>
      <c r="K60" s="51">
        <f t="shared" si="9"/>
        <v>154.37</v>
      </c>
      <c r="L60" s="9"/>
      <c r="N60" s="6"/>
      <c r="O60" s="7"/>
    </row>
    <row r="61" spans="1:15" ht="12.75">
      <c r="A61" s="61">
        <f t="shared" si="10"/>
        <v>12</v>
      </c>
      <c r="B61" s="64">
        <f t="shared" si="0"/>
        <v>0.22857142857142856</v>
      </c>
      <c r="C61" s="45">
        <f t="shared" si="1"/>
        <v>4.171006811222663</v>
      </c>
      <c r="D61" s="50">
        <f t="shared" si="2"/>
        <v>54.84</v>
      </c>
      <c r="E61" s="50">
        <f t="shared" si="3"/>
        <v>37.47</v>
      </c>
      <c r="F61" s="48">
        <f t="shared" si="4"/>
        <v>137.15</v>
      </c>
      <c r="G61" s="40">
        <f t="shared" si="5"/>
        <v>137.14</v>
      </c>
      <c r="H61" s="49">
        <f t="shared" si="6"/>
        <v>4.173425784060277</v>
      </c>
      <c r="I61" s="50">
        <f t="shared" si="7"/>
        <v>41.68</v>
      </c>
      <c r="J61" s="50">
        <f t="shared" si="8"/>
        <v>37.09</v>
      </c>
      <c r="K61" s="51">
        <f t="shared" si="9"/>
        <v>137.02</v>
      </c>
      <c r="L61" s="9"/>
      <c r="N61" s="6"/>
      <c r="O61" s="7"/>
    </row>
    <row r="62" spans="1:15" ht="12.75">
      <c r="A62" s="61">
        <f t="shared" si="10"/>
        <v>13</v>
      </c>
      <c r="B62" s="64">
        <f t="shared" si="0"/>
        <v>0.2</v>
      </c>
      <c r="C62" s="45">
        <f t="shared" si="1"/>
        <v>4.168665712552675</v>
      </c>
      <c r="D62" s="50">
        <f t="shared" si="2"/>
        <v>50.93</v>
      </c>
      <c r="E62" s="50">
        <f t="shared" si="3"/>
        <v>35.72</v>
      </c>
      <c r="F62" s="48">
        <f t="shared" si="4"/>
        <v>120.03</v>
      </c>
      <c r="G62" s="40">
        <f t="shared" si="5"/>
        <v>120</v>
      </c>
      <c r="H62" s="49">
        <f t="shared" si="6"/>
        <v>4.172471520457797</v>
      </c>
      <c r="I62" s="50">
        <f t="shared" si="7"/>
        <v>39.51</v>
      </c>
      <c r="J62" s="50">
        <f t="shared" si="8"/>
        <v>35.49</v>
      </c>
      <c r="K62" s="51">
        <f t="shared" si="9"/>
        <v>119.98</v>
      </c>
      <c r="L62" s="9"/>
      <c r="N62" s="6"/>
      <c r="O62" s="7"/>
    </row>
    <row r="63" spans="1:15" ht="12.75">
      <c r="A63" s="61">
        <f t="shared" si="10"/>
        <v>14</v>
      </c>
      <c r="B63" s="65">
        <f t="shared" si="0"/>
        <v>0.17142857142857143</v>
      </c>
      <c r="C63" s="53">
        <f t="shared" si="1"/>
        <v>4.166275760432776</v>
      </c>
      <c r="D63" s="59">
        <f t="shared" si="2"/>
        <v>46.96</v>
      </c>
      <c r="E63" s="59">
        <f t="shared" si="3"/>
        <v>33.92</v>
      </c>
      <c r="F63" s="56">
        <f t="shared" si="4"/>
        <v>102.85</v>
      </c>
      <c r="G63" s="57">
        <f t="shared" si="5"/>
        <v>102.86</v>
      </c>
      <c r="H63" s="58">
        <f t="shared" si="6"/>
        <v>4.171484613911638</v>
      </c>
      <c r="I63" s="59">
        <f t="shared" si="7"/>
        <v>37.28</v>
      </c>
      <c r="J63" s="59">
        <f t="shared" si="8"/>
        <v>33.83</v>
      </c>
      <c r="K63" s="60">
        <f t="shared" si="9"/>
        <v>102.94</v>
      </c>
      <c r="L63" s="9"/>
      <c r="N63" s="6"/>
      <c r="O63" s="7"/>
    </row>
    <row r="64" spans="1:15" ht="12.75">
      <c r="A64" s="34">
        <f t="shared" si="10"/>
        <v>15</v>
      </c>
      <c r="B64" s="62">
        <f t="shared" si="0"/>
        <v>0.14285714285714285</v>
      </c>
      <c r="C64" s="36">
        <f t="shared" si="1"/>
        <v>4.163827443646433</v>
      </c>
      <c r="D64" s="42">
        <f t="shared" si="2"/>
        <v>42.93</v>
      </c>
      <c r="E64" s="42">
        <f t="shared" si="3"/>
        <v>32.05</v>
      </c>
      <c r="F64" s="39">
        <f t="shared" si="4"/>
        <v>85.76</v>
      </c>
      <c r="G64" s="63">
        <f t="shared" si="5"/>
        <v>85.71</v>
      </c>
      <c r="H64" s="41">
        <f t="shared" si="6"/>
        <v>4.170458153722004</v>
      </c>
      <c r="I64" s="42">
        <f t="shared" si="7"/>
        <v>34.97</v>
      </c>
      <c r="J64" s="42">
        <f t="shared" si="8"/>
        <v>32.09</v>
      </c>
      <c r="K64" s="43">
        <f t="shared" si="9"/>
        <v>85.92</v>
      </c>
      <c r="L64" s="9"/>
      <c r="N64" s="6"/>
      <c r="O64" s="7"/>
    </row>
    <row r="65" spans="1:15" ht="12.75">
      <c r="A65" s="34">
        <f t="shared" si="10"/>
        <v>16</v>
      </c>
      <c r="B65" s="64">
        <f t="shared" si="0"/>
        <v>0.11428571428571428</v>
      </c>
      <c r="C65" s="45">
        <f t="shared" si="1"/>
        <v>4.161307041562991</v>
      </c>
      <c r="D65" s="50">
        <f t="shared" si="2"/>
        <v>38.8</v>
      </c>
      <c r="E65" s="50">
        <f t="shared" si="3"/>
        <v>30.1</v>
      </c>
      <c r="F65" s="48">
        <f t="shared" si="4"/>
        <v>68.53</v>
      </c>
      <c r="G65" s="40">
        <f t="shared" si="5"/>
        <v>68.57</v>
      </c>
      <c r="H65" s="49">
        <f t="shared" si="6"/>
        <v>4.169382012699038</v>
      </c>
      <c r="I65" s="50">
        <f t="shared" si="7"/>
        <v>32.55</v>
      </c>
      <c r="J65" s="50">
        <f t="shared" si="8"/>
        <v>30.26</v>
      </c>
      <c r="K65" s="51">
        <f t="shared" si="9"/>
        <v>68.3</v>
      </c>
      <c r="L65" s="9"/>
      <c r="N65" s="6"/>
      <c r="O65" s="7"/>
    </row>
    <row r="66" spans="1:15" ht="12.75">
      <c r="A66" s="34">
        <f t="shared" si="10"/>
        <v>17</v>
      </c>
      <c r="B66" s="64">
        <f t="shared" si="0"/>
        <v>0.08571428571428572</v>
      </c>
      <c r="C66" s="45">
        <f t="shared" si="1"/>
        <v>4.158693145433861</v>
      </c>
      <c r="D66" s="50">
        <f t="shared" si="2"/>
        <v>34.56</v>
      </c>
      <c r="E66" s="50">
        <f t="shared" si="3"/>
        <v>28.03</v>
      </c>
      <c r="F66" s="48">
        <f t="shared" si="4"/>
        <v>51.41</v>
      </c>
      <c r="G66" s="40">
        <f t="shared" si="5"/>
        <v>51.43</v>
      </c>
      <c r="H66" s="49">
        <f t="shared" si="6"/>
        <v>4.168240082055444</v>
      </c>
      <c r="I66" s="50">
        <f t="shared" si="7"/>
        <v>30.01</v>
      </c>
      <c r="J66" s="50">
        <f t="shared" si="8"/>
        <v>28.29</v>
      </c>
      <c r="K66" s="51">
        <f t="shared" si="9"/>
        <v>51.28</v>
      </c>
      <c r="L66" s="9"/>
      <c r="N66" s="6"/>
      <c r="O66" s="7"/>
    </row>
    <row r="67" spans="1:15" ht="12.75">
      <c r="A67" s="34">
        <f>A66+1</f>
        <v>18</v>
      </c>
      <c r="B67" s="64">
        <f t="shared" si="0"/>
        <v>0.05714285714285714</v>
      </c>
      <c r="C67" s="45">
        <f t="shared" si="1"/>
        <v>4.1559479381644255</v>
      </c>
      <c r="D67" s="50">
        <f t="shared" si="2"/>
        <v>30.16</v>
      </c>
      <c r="E67" s="50">
        <f t="shared" si="3"/>
        <v>25.8</v>
      </c>
      <c r="F67" s="48">
        <f t="shared" si="4"/>
        <v>34.3</v>
      </c>
      <c r="G67" s="40">
        <f t="shared" si="5"/>
        <v>34.29</v>
      </c>
      <c r="H67" s="49">
        <f t="shared" si="6"/>
        <v>4.167003186486239</v>
      </c>
      <c r="I67" s="50">
        <f t="shared" si="7"/>
        <v>27.28</v>
      </c>
      <c r="J67" s="50">
        <f t="shared" si="8"/>
        <v>26.13</v>
      </c>
      <c r="K67" s="51">
        <f t="shared" si="9"/>
        <v>34.28</v>
      </c>
      <c r="L67" s="9"/>
      <c r="N67" s="6"/>
      <c r="O67" s="7"/>
    </row>
    <row r="68" spans="1:15" ht="13.5" thickBot="1">
      <c r="A68" s="34">
        <f>A67+1</f>
        <v>19</v>
      </c>
      <c r="B68" s="65">
        <f t="shared" si="0"/>
        <v>0.02857142857142857</v>
      </c>
      <c r="C68" s="53">
        <f t="shared" si="1"/>
        <v>4.152987044221146</v>
      </c>
      <c r="D68" s="59">
        <f t="shared" si="2"/>
        <v>25.5</v>
      </c>
      <c r="E68" s="59">
        <f t="shared" si="3"/>
        <v>23.32</v>
      </c>
      <c r="F68" s="56">
        <f t="shared" si="4"/>
        <v>17.14</v>
      </c>
      <c r="G68" s="66">
        <f t="shared" si="5"/>
        <v>17.14</v>
      </c>
      <c r="H68" s="58">
        <f t="shared" si="6"/>
        <v>4.165603796252423</v>
      </c>
      <c r="I68" s="59">
        <f t="shared" si="7"/>
        <v>24.23</v>
      </c>
      <c r="J68" s="59">
        <f t="shared" si="8"/>
        <v>23.66</v>
      </c>
      <c r="K68" s="60">
        <f t="shared" si="9"/>
        <v>16.98</v>
      </c>
      <c r="L68" s="9"/>
      <c r="N68" s="6"/>
      <c r="O68" s="7"/>
    </row>
    <row r="69" spans="1:12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</row>
  </sheetData>
  <sheetProtection password="C784" sheet="1" objects="1" scenarios="1"/>
  <dataValidations count="14">
    <dataValidation allowBlank="1" showInputMessage="1" showErrorMessage="1" promptTitle="RADNI FLUIDI" prompt="Tecnost bez promene faze" sqref="K7 G7"/>
    <dataValidation allowBlank="1" showInputMessage="1" showErrorMessage="1" prompt="Obavezan podatak" sqref="G8:G10 A32 K8:K10 I16"/>
    <dataValidation allowBlank="1" showInputMessage="1" showErrorMessage="1" prompt="Opcioni  podatak, ako je fiksirana kontrolna temperatura" sqref="E30 J30 G30"/>
    <dataValidation allowBlank="1" showInputMessage="1" showErrorMessage="1" prompt="Obavezan podatak za srednju temperaturu" sqref="G13 K13 G23 K23"/>
    <dataValidation allowBlank="1" showInputMessage="1" showErrorMessage="1" promptTitle="Na strani primara" prompt="Opcioni podatak, ako nije zadat mora biti zadat kontrolni rezim" sqref="G15"/>
    <dataValidation allowBlank="1" showInputMessage="1" showErrorMessage="1" prompt="Opcioni podatak, ako nije zadat mora biti zadata termicka karakteristika" sqref="G19 K20"/>
    <dataValidation allowBlank="1" showInputMessage="1" showErrorMessage="1" prompt="Ne moze biti izlazna temperatura primara manja od izlazne sekundara" errorTitle="GRESKA  UNOSA" error="Ne moze biti izlazna temperatura primara manja od ulazne sekundara" sqref="G20"/>
    <dataValidation allowBlank="1" showInputMessage="1" showErrorMessage="1" prompt="Ne moze biti izlazna temperatura sekundara veca od ulazne primara" sqref="K19"/>
    <dataValidation allowBlank="1" showInputMessage="1" showErrorMessage="1" promptTitle="Na strani sekundara" prompt="Opcioni podatak, ako nije zadat mora biti zadat kontrolni rezim" sqref="J15"/>
    <dataValidation allowBlank="1" showInputMessage="1" showErrorMessage="1" promptTitle="Na strani sekundara" prompt="Racunska termicka karakteristika iz kontrolnog rezima" sqref="K15"/>
    <dataValidation allowBlank="1" showInputMessage="1" showErrorMessage="1" promptTitle="Na strani primara" prompt="Racunaska termicka karakteristika iz kontrolnog rezima" sqref="H15"/>
    <dataValidation allowBlank="1" showInputMessage="1" showErrorMessage="1" promptTitle="Usvojena termicka karekteristika" prompt="Usvajanje na bazi da li je zadat kontrolni rezim ili sama karakteristika" sqref="K27 G27"/>
    <dataValidation allowBlank="1" showInputMessage="1" showErrorMessage="1" promptTitle="Temperatura razvoda i povrata" prompt="Za zadatu termicku karakteristiku to je racunska vrednost&#10;Za zadati kontrolni rezim je usvojena" sqref="G28:G29 K28:K29"/>
    <dataValidation allowBlank="1" showInputMessage="1" showErrorMessage="1" promptTitle="Kontrolni toplotni kapacitet " prompt="Toplotni kapacitet za kontrolnu spoljnju temperaturu  " sqref="I28"/>
  </dataValidations>
  <printOptions/>
  <pageMargins left="0.75" right="0.25" top="0.6" bottom="0.2" header="0.5" footer="0.5"/>
  <pageSetup horizontalDpi="300" verticalDpi="3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EXCELOVA PODRSKA KNJIGE</dc:title>
  <dc:subject>Dobosasti razmenjivaci toplote</dc:subject>
  <dc:creator>Rikalovic Milan</dc:creator>
  <cp:keywords>Razmenjivac toplote</cp:keywords>
  <dc:description>Aplikacija za podrsku knjige
DOBOSASTI RAZMENJIVACI TOPLOTE
Verzija 2</dc:description>
  <cp:lastModifiedBy>Dusan</cp:lastModifiedBy>
  <cp:lastPrinted>2017-05-18T22:44:10Z</cp:lastPrinted>
  <dcterms:created xsi:type="dcterms:W3CDTF">1999-12-25T14:09:33Z</dcterms:created>
  <dcterms:modified xsi:type="dcterms:W3CDTF">2017-05-20T16:19:38Z</dcterms:modified>
  <cp:category>Excelova aplikacija</cp:category>
  <cp:version/>
  <cp:contentType/>
  <cp:contentStatus/>
</cp:coreProperties>
</file>